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228"/>
  <workbookPr filterPrivacy="1" codeName="ThisWorkbook" autoCompressPictures="0"/>
  <xr:revisionPtr revIDLastSave="0" documentId="13_ncr:1_{E0874517-BCA8-4C45-BD14-4B371015E37D}" xr6:coauthVersionLast="47" xr6:coauthVersionMax="47" xr10:uidLastSave="{00000000-0000-0000-0000-000000000000}"/>
  <bookViews>
    <workbookView xWindow="1695" yWindow="2235" windowWidth="21600" windowHeight="11295" tabRatio="788" xr2:uid="{00000000-000D-0000-FFFF-FFFF00000000}"/>
  </bookViews>
  <sheets>
    <sheet name="Calendrier" sheetId="14" r:id="rId1"/>
    <sheet name="Images" sheetId="15" state="veryHidden" r:id="rId2"/>
  </sheets>
  <definedNames>
    <definedName name="Calendrier10ans">Calendrier!$B$146</definedName>
    <definedName name="Calendrier10mois">Calendrier!$C$146</definedName>
    <definedName name="Calendrier11ans">Calendrier!$B$162</definedName>
    <definedName name="Calendrier11mois">Calendrier!$C$162</definedName>
    <definedName name="Calendrier12ans">Calendrier!$B$178</definedName>
    <definedName name="Calendrier12mois">Calendrier!$C$178</definedName>
    <definedName name="Calendrier1an">Calendrier!$B$2</definedName>
    <definedName name="Calendrier1mois">Calendrier!$C$2</definedName>
    <definedName name="Calendrier2ans">Calendrier!$B$18</definedName>
    <definedName name="Calendrier2mois">Calendrier!$C$18</definedName>
    <definedName name="Calendrier3ans">Calendrier!$B$34</definedName>
    <definedName name="Calendrier3mois">Calendrier!$C$34</definedName>
    <definedName name="Calendrier4ans">Calendrier!$B$50</definedName>
    <definedName name="Calendrier4mois">Calendrier!$C$50</definedName>
    <definedName name="Calendrier5ans">Calendrier!$B$66</definedName>
    <definedName name="Calendrier5mois">Calendrier!$C$66</definedName>
    <definedName name="Calendrier6ans">Calendrier!$B$82</definedName>
    <definedName name="Calendrier6mois">Calendrier!$C$82</definedName>
    <definedName name="Calendrier7ans">Calendrier!$B$98</definedName>
    <definedName name="Calendrier7mois">Calendrier!$C$98</definedName>
    <definedName name="Calendrier8ans">Calendrier!$B$114</definedName>
    <definedName name="Calendrier8mois">Calendrier!$C$114</definedName>
    <definedName name="Calendrier9ans">Calendrier!$B$130</definedName>
    <definedName name="Calendrier9mois">Calendrier!$C$130</definedName>
    <definedName name="DébutSemaine">Calendrier!$B$4</definedName>
    <definedName name="Jours">{0,1,2,3,4,5,6}</definedName>
    <definedName name="Jourssemaine">{"Lundi","Mardi","Mercredi","Jeudi","Vendredi","Samedi","Dimanche"}</definedName>
    <definedName name="Mois">{"Janvier","Février","Mars","Avril","Mai","Juin","Juillet","Août","Septembre","Octobre","Novembre","Décembre"}</definedName>
    <definedName name="OptionCalendrier10mois">MATCH(Calendrier10mois,Mois,0)</definedName>
    <definedName name="OptionCalendrier11mois">MATCH(Calendrier11mois,Mois,0)</definedName>
    <definedName name="OptionCalendrier12mois">MATCH(Calendrier12mois,Mois,0)</definedName>
    <definedName name="OptionCalendrier1mois">MATCH(Calendrier1mois,Mois,0)</definedName>
    <definedName name="OptionCalendrier2mois">MATCH(Calendrier2mois,Mois,0)</definedName>
    <definedName name="OptionCalendrier3mois">MATCH(Calendrier3mois,Mois,0)</definedName>
    <definedName name="OptionCalendrier4mois">MATCH(Calendrier4mois,Mois,0)</definedName>
    <definedName name="OptionCalendrier5mois">MATCH(Calendrier5mois,Mois,0)</definedName>
    <definedName name="OptionCalendrier6mois">MATCH(Calendrier6mois,Mois,0)</definedName>
    <definedName name="OptionCalendrier7mois">MATCH(Calendrier7mois,Mois,0)</definedName>
    <definedName name="OptionCalendrier8mois">MATCH(Calendrier8mois,Mois,0)</definedName>
    <definedName name="OptionCalendrier9mois">MATCH(Calendrier9mois,Mois,0)</definedName>
    <definedName name="OptionJoursemaine">MATCH(DébutSemaine,Jourssemaine,0)+10</definedName>
    <definedName name="ValeurDébutsemaine">IF(DébutSemaine="Lundi",2,1)</definedName>
    <definedName name="ZoneTitreColonne1...H12.1">Calendrier!$B$4</definedName>
    <definedName name="ZoneTitreColonne10..H54.1">Calendrier!$B$52</definedName>
    <definedName name="ZoneTitreColonne11..C56.1">Calendrier!$B$52</definedName>
    <definedName name="ZoneTitreColonne12..D56.1">Calendrier!$D$63</definedName>
    <definedName name="ZoneTitreColonne13..H68.1">Calendrier!$B$68</definedName>
    <definedName name="ZoneTitreColonne14..C70.1">Calendrier!$B$68</definedName>
    <definedName name="ZoneTitreColonne15..D70.1">Calendrier!$D$79</definedName>
    <definedName name="ZoneTitreColonne16..H82.1">Calendrier!$B$84</definedName>
    <definedName name="ZoneTitreColonne17..C84.1">Calendrier!$B$84</definedName>
    <definedName name="ZoneTitreColonne18..D84.1">Calendrier!$D$95</definedName>
    <definedName name="ZoneTitreColonne19..H96.1">Calendrier!$B$100</definedName>
    <definedName name="ZoneTitreColonne2...C14.1">Calendrier!$B$4</definedName>
    <definedName name="ZoneTitreColonne20..C98.1">Calendrier!$B$100</definedName>
    <definedName name="ZoneTitreColonne21..D98.1">Calendrier!$D$111</definedName>
    <definedName name="ZoneTitreColonne22..H110.1">Calendrier!$B$116</definedName>
    <definedName name="ZoneTitreColonne23..C112.1">Calendrier!$B$116</definedName>
    <definedName name="ZoneTitreColonne24..D112.1">Calendrier!$D$127</definedName>
    <definedName name="ZoneTitreColonne25..H124.1">Calendrier!$B$132</definedName>
    <definedName name="ZoneTitreColonne26..C126.1">Calendrier!$B$132</definedName>
    <definedName name="ZoneTitreColonne27..D126.1">Calendrier!$D$143</definedName>
    <definedName name="ZoneTitreColonne28..H138.1">Calendrier!$B$148</definedName>
    <definedName name="ZoneTitreColonne29..C140.1">Calendrier!$B$148</definedName>
    <definedName name="ZoneTitreColonne3..D14.1">Calendrier!$D$15</definedName>
    <definedName name="ZoneTitreColonne30..D140.1">Calendrier!$D$159</definedName>
    <definedName name="ZoneTitreColonne31..H152.1">Calendrier!$B$164</definedName>
    <definedName name="ZoneTitreColonne32..C154.1">Calendrier!$B$164</definedName>
    <definedName name="ZoneTitreColonne33..D154.1">Calendrier!$D$175</definedName>
    <definedName name="ZoneTitreColonne34..H166.1">Calendrier!$B$180</definedName>
    <definedName name="ZoneTitreColonne35..C168.1">Calendrier!$B$180</definedName>
    <definedName name="ZoneTitreColonne36..D168.1">Calendrier!$D$191</definedName>
    <definedName name="ZoneTitreColonne4..H26.1">Calendrier!$B$20</definedName>
    <definedName name="ZoneTitreColonne5..C28.1">Calendrier!$B$20</definedName>
    <definedName name="ZoneTitreColonne6..D28.1">Calendrier!$D$31</definedName>
    <definedName name="ZoneTitreColonne7..H40.1">Calendrier!$B$36</definedName>
    <definedName name="ZoneTitreColonne8..C42.1">Calendrier!$B$36</definedName>
    <definedName name="ZoneTitreColonne9..D42.1">Calendrier!$D$47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B18" i="14" l="1"/>
  <c r="B15" i="14" a="1"/>
  <c r="C15" i="14" s="1"/>
  <c r="B9" i="14" a="1"/>
  <c r="F9" i="14" s="1"/>
  <c r="B13" i="14" a="1"/>
  <c r="F13" i="14" s="1"/>
  <c r="B7" i="14" a="1"/>
  <c r="H7" i="14" s="1"/>
  <c r="B11" i="14" a="1"/>
  <c r="E11" i="14" s="1"/>
  <c r="B5" i="14" a="1"/>
  <c r="D5" i="14" s="1"/>
  <c r="D4" i="14" s="1"/>
  <c r="C18" i="14"/>
  <c r="B21" i="14" s="1" a="1"/>
  <c r="B15" i="14" l="1"/>
  <c r="G7" i="14"/>
  <c r="D7" i="14"/>
  <c r="F7" i="14"/>
  <c r="F11" i="14"/>
  <c r="B11" i="14"/>
  <c r="G11" i="14"/>
  <c r="E9" i="14"/>
  <c r="C11" i="14"/>
  <c r="B23" i="14" a="1"/>
  <c r="G23" i="14" s="1"/>
  <c r="H11" i="14"/>
  <c r="B9" i="14"/>
  <c r="B25" i="14" a="1"/>
  <c r="B25" i="14" s="1"/>
  <c r="D11" i="14"/>
  <c r="G9" i="14"/>
  <c r="H5" i="14"/>
  <c r="H4" i="14" s="1"/>
  <c r="B29" i="14" a="1"/>
  <c r="B29" i="14" s="1"/>
  <c r="C34" i="14"/>
  <c r="C21" i="14"/>
  <c r="C20" i="14" s="1"/>
  <c r="E21" i="14"/>
  <c r="E20" i="14" s="1"/>
  <c r="B21" i="14"/>
  <c r="B20" i="14" s="1"/>
  <c r="G21" i="14"/>
  <c r="G20" i="14" s="1"/>
  <c r="H21" i="14"/>
  <c r="H20" i="14" s="1"/>
  <c r="D21" i="14"/>
  <c r="D20" i="14" s="1"/>
  <c r="F21" i="14"/>
  <c r="F20" i="14" s="1"/>
  <c r="B34" i="14"/>
  <c r="E5" i="14"/>
  <c r="E4" i="14" s="1"/>
  <c r="C5" i="14"/>
  <c r="C4" i="14" s="1"/>
  <c r="F5" i="14"/>
  <c r="F4" i="14" s="1"/>
  <c r="B27" i="14" a="1"/>
  <c r="H27" i="14" s="1"/>
  <c r="C13" i="14"/>
  <c r="G13" i="14"/>
  <c r="D13" i="14"/>
  <c r="B13" i="14"/>
  <c r="H13" i="14"/>
  <c r="H9" i="14"/>
  <c r="C9" i="14"/>
  <c r="D9" i="14"/>
  <c r="B7" i="14"/>
  <c r="C7" i="14"/>
  <c r="E7" i="14"/>
  <c r="E13" i="14"/>
  <c r="B31" i="14" a="1"/>
  <c r="G5" i="14"/>
  <c r="G4" i="14" s="1"/>
  <c r="B5" i="14"/>
  <c r="B37" i="14" l="1" a="1"/>
  <c r="H37" i="14" s="1"/>
  <c r="H36" i="14" s="1"/>
  <c r="H25" i="14"/>
  <c r="C23" i="14"/>
  <c r="F23" i="14"/>
  <c r="E23" i="14"/>
  <c r="C27" i="14"/>
  <c r="G25" i="14"/>
  <c r="B23" i="14"/>
  <c r="C50" i="14"/>
  <c r="H29" i="14"/>
  <c r="D23" i="14"/>
  <c r="H23" i="14"/>
  <c r="C29" i="14"/>
  <c r="C25" i="14"/>
  <c r="D29" i="14"/>
  <c r="B43" i="14" a="1"/>
  <c r="G43" i="14" s="1"/>
  <c r="E25" i="14"/>
  <c r="F25" i="14"/>
  <c r="D25" i="14"/>
  <c r="E29" i="14"/>
  <c r="G29" i="14"/>
  <c r="F29" i="14"/>
  <c r="F27" i="14"/>
  <c r="D27" i="14"/>
  <c r="B27" i="14"/>
  <c r="E27" i="14"/>
  <c r="G27" i="14"/>
  <c r="B39" i="14" a="1"/>
  <c r="B45" i="14" a="1"/>
  <c r="B41" i="14" a="1"/>
  <c r="B47" i="14" a="1"/>
  <c r="B50" i="14"/>
  <c r="C31" i="14"/>
  <c r="B31" i="14"/>
  <c r="F43" i="14" l="1"/>
  <c r="B37" i="14"/>
  <c r="B36" i="14" s="1"/>
  <c r="E37" i="14"/>
  <c r="E36" i="14" s="1"/>
  <c r="D37" i="14"/>
  <c r="D36" i="14" s="1"/>
  <c r="C37" i="14"/>
  <c r="C36" i="14" s="1"/>
  <c r="F37" i="14"/>
  <c r="F36" i="14" s="1"/>
  <c r="G37" i="14"/>
  <c r="G36" i="14" s="1"/>
  <c r="B61" i="14" a="1"/>
  <c r="G61" i="14" s="1"/>
  <c r="B66" i="14"/>
  <c r="C43" i="14"/>
  <c r="B43" i="14"/>
  <c r="H43" i="14"/>
  <c r="E43" i="14"/>
  <c r="D43" i="14"/>
  <c r="B59" i="14" a="1"/>
  <c r="D59" i="14" s="1"/>
  <c r="B57" i="14" a="1"/>
  <c r="D57" i="14" s="1"/>
  <c r="B53" i="14" a="1"/>
  <c r="G53" i="14" s="1"/>
  <c r="G52" i="14" s="1"/>
  <c r="C66" i="14"/>
  <c r="B71" i="14" s="1" a="1"/>
  <c r="H71" i="14" s="1"/>
  <c r="C41" i="14"/>
  <c r="D41" i="14"/>
  <c r="B41" i="14"/>
  <c r="F41" i="14"/>
  <c r="E41" i="14"/>
  <c r="G41" i="14"/>
  <c r="H41" i="14"/>
  <c r="B55" i="14" a="1"/>
  <c r="B63" i="14" a="1"/>
  <c r="F39" i="14"/>
  <c r="B39" i="14"/>
  <c r="D39" i="14"/>
  <c r="H39" i="14"/>
  <c r="G39" i="14"/>
  <c r="C39" i="14"/>
  <c r="E39" i="14"/>
  <c r="C45" i="14"/>
  <c r="E45" i="14"/>
  <c r="G45" i="14"/>
  <c r="F45" i="14"/>
  <c r="B45" i="14"/>
  <c r="D45" i="14"/>
  <c r="H45" i="14"/>
  <c r="B47" i="14"/>
  <c r="C47" i="14"/>
  <c r="B73" i="14" l="1" a="1"/>
  <c r="F73" i="14" s="1"/>
  <c r="C61" i="14"/>
  <c r="E61" i="14"/>
  <c r="F61" i="14"/>
  <c r="B61" i="14"/>
  <c r="D61" i="14"/>
  <c r="H61" i="14"/>
  <c r="C82" i="14"/>
  <c r="H57" i="14"/>
  <c r="C57" i="14"/>
  <c r="E57" i="14"/>
  <c r="F57" i="14"/>
  <c r="G57" i="14"/>
  <c r="B59" i="14"/>
  <c r="H59" i="14"/>
  <c r="G59" i="14"/>
  <c r="F59" i="14"/>
  <c r="C59" i="14"/>
  <c r="E59" i="14"/>
  <c r="B53" i="14"/>
  <c r="B52" i="14" s="1"/>
  <c r="B57" i="14"/>
  <c r="C53" i="14"/>
  <c r="C52" i="14" s="1"/>
  <c r="C71" i="14"/>
  <c r="F71" i="14"/>
  <c r="F53" i="14"/>
  <c r="F52" i="14" s="1"/>
  <c r="H53" i="14"/>
  <c r="H52" i="14" s="1"/>
  <c r="B79" i="14" a="1"/>
  <c r="C79" i="14" s="1"/>
  <c r="B71" i="14"/>
  <c r="G71" i="14"/>
  <c r="B77" i="14" a="1"/>
  <c r="E77" i="14" s="1"/>
  <c r="E53" i="14"/>
  <c r="E52" i="14" s="1"/>
  <c r="B82" i="14"/>
  <c r="C98" i="14" s="1"/>
  <c r="B75" i="14" a="1"/>
  <c r="D75" i="14" s="1"/>
  <c r="E71" i="14"/>
  <c r="D71" i="14"/>
  <c r="D53" i="14"/>
  <c r="D52" i="14" s="1"/>
  <c r="B69" i="14" a="1"/>
  <c r="B69" i="14" s="1"/>
  <c r="B68" i="14" s="1"/>
  <c r="C55" i="14"/>
  <c r="H55" i="14"/>
  <c r="B55" i="14"/>
  <c r="G55" i="14"/>
  <c r="F55" i="14"/>
  <c r="D55" i="14"/>
  <c r="E55" i="14"/>
  <c r="B63" i="14"/>
  <c r="C63" i="14"/>
  <c r="G73" i="14"/>
  <c r="H73" i="14"/>
  <c r="E73" i="14"/>
  <c r="B73" i="14" l="1"/>
  <c r="D73" i="14"/>
  <c r="C73" i="14"/>
  <c r="G77" i="14"/>
  <c r="B95" i="14" a="1"/>
  <c r="B98" i="14"/>
  <c r="C114" i="14" s="1"/>
  <c r="B87" i="14" a="1"/>
  <c r="C87" i="14" s="1"/>
  <c r="B91" i="14" a="1"/>
  <c r="C91" i="14" s="1"/>
  <c r="B89" i="14" a="1"/>
  <c r="D89" i="14" s="1"/>
  <c r="B93" i="14" a="1"/>
  <c r="D93" i="14" s="1"/>
  <c r="B85" i="14" a="1"/>
  <c r="F85" i="14" s="1"/>
  <c r="F84" i="14" s="1"/>
  <c r="C75" i="14"/>
  <c r="H77" i="14"/>
  <c r="B79" i="14"/>
  <c r="F75" i="14"/>
  <c r="F69" i="14"/>
  <c r="F68" i="14" s="1"/>
  <c r="H69" i="14"/>
  <c r="H68" i="14" s="1"/>
  <c r="G69" i="14"/>
  <c r="G68" i="14" s="1"/>
  <c r="H75" i="14"/>
  <c r="E75" i="14"/>
  <c r="F77" i="14"/>
  <c r="C69" i="14"/>
  <c r="C68" i="14" s="1"/>
  <c r="E69" i="14"/>
  <c r="E68" i="14" s="1"/>
  <c r="D77" i="14"/>
  <c r="B77" i="14"/>
  <c r="B75" i="14"/>
  <c r="G75" i="14"/>
  <c r="C77" i="14"/>
  <c r="D69" i="14"/>
  <c r="D68" i="14" s="1"/>
  <c r="C95" i="14"/>
  <c r="B95" i="14"/>
  <c r="H93" i="14"/>
  <c r="B111" i="14" a="1"/>
  <c r="B101" i="14" a="1"/>
  <c r="B109" i="14" a="1"/>
  <c r="B103" i="14" a="1"/>
  <c r="B107" i="14" a="1"/>
  <c r="B105" i="14" l="1" a="1"/>
  <c r="D105" i="14" s="1"/>
  <c r="C93" i="14"/>
  <c r="C89" i="14"/>
  <c r="G89" i="14"/>
  <c r="E89" i="14"/>
  <c r="E87" i="14"/>
  <c r="B114" i="14"/>
  <c r="C130" i="14" s="1"/>
  <c r="F89" i="14"/>
  <c r="B89" i="14"/>
  <c r="C85" i="14"/>
  <c r="C84" i="14" s="1"/>
  <c r="G87" i="14"/>
  <c r="H89" i="14"/>
  <c r="H91" i="14"/>
  <c r="D91" i="14"/>
  <c r="E91" i="14"/>
  <c r="B91" i="14"/>
  <c r="G91" i="14"/>
  <c r="F91" i="14"/>
  <c r="B93" i="14"/>
  <c r="G93" i="14"/>
  <c r="D87" i="14"/>
  <c r="F93" i="14"/>
  <c r="E93" i="14"/>
  <c r="H87" i="14"/>
  <c r="B87" i="14"/>
  <c r="B85" i="14"/>
  <c r="B84" i="14" s="1"/>
  <c r="E85" i="14"/>
  <c r="E84" i="14" s="1"/>
  <c r="G85" i="14"/>
  <c r="G84" i="14" s="1"/>
  <c r="H85" i="14"/>
  <c r="H84" i="14" s="1"/>
  <c r="D85" i="14"/>
  <c r="D84" i="14" s="1"/>
  <c r="F87" i="14"/>
  <c r="C105" i="14"/>
  <c r="H105" i="14"/>
  <c r="B105" i="14"/>
  <c r="B111" i="14"/>
  <c r="C111" i="14"/>
  <c r="D107" i="14"/>
  <c r="C107" i="14"/>
  <c r="E107" i="14"/>
  <c r="F107" i="14"/>
  <c r="G107" i="14"/>
  <c r="H107" i="14"/>
  <c r="B107" i="14"/>
  <c r="D109" i="14"/>
  <c r="H109" i="14"/>
  <c r="E109" i="14"/>
  <c r="B109" i="14"/>
  <c r="F109" i="14"/>
  <c r="G109" i="14"/>
  <c r="C109" i="14"/>
  <c r="F103" i="14"/>
  <c r="D103" i="14"/>
  <c r="B103" i="14"/>
  <c r="C103" i="14"/>
  <c r="E103" i="14"/>
  <c r="H103" i="14"/>
  <c r="G103" i="14"/>
  <c r="G101" i="14"/>
  <c r="G100" i="14" s="1"/>
  <c r="F101" i="14"/>
  <c r="F100" i="14" s="1"/>
  <c r="B101" i="14"/>
  <c r="B100" i="14" s="1"/>
  <c r="H101" i="14"/>
  <c r="H100" i="14" s="1"/>
  <c r="E101" i="14"/>
  <c r="E100" i="14" s="1"/>
  <c r="D101" i="14"/>
  <c r="D100" i="14" s="1"/>
  <c r="C101" i="14"/>
  <c r="C100" i="14" s="1"/>
  <c r="E105" i="14" l="1"/>
  <c r="F105" i="14"/>
  <c r="G105" i="14"/>
  <c r="B130" i="14"/>
  <c r="B135" i="14" s="1" a="1"/>
  <c r="B121" i="14" a="1"/>
  <c r="G121" i="14" s="1"/>
  <c r="B127" i="14" a="1"/>
  <c r="C127" i="14" s="1"/>
  <c r="B125" i="14" a="1"/>
  <c r="G125" i="14" s="1"/>
  <c r="B117" i="14" a="1"/>
  <c r="D117" i="14" s="1"/>
  <c r="D116" i="14" s="1"/>
  <c r="B123" i="14" a="1"/>
  <c r="C123" i="14" s="1"/>
  <c r="B119" i="14" a="1"/>
  <c r="D119" i="14" s="1"/>
  <c r="D125" i="14"/>
  <c r="B125" i="14"/>
  <c r="H125" i="14"/>
  <c r="C125" i="14"/>
  <c r="F119" i="14"/>
  <c r="C119" i="14"/>
  <c r="B143" i="14" a="1"/>
  <c r="B137" i="14" a="1"/>
  <c r="C146" i="14"/>
  <c r="B133" i="14" a="1"/>
  <c r="B146" i="14"/>
  <c r="B141" i="14" a="1"/>
  <c r="B139" i="14" a="1"/>
  <c r="G117" i="14"/>
  <c r="G116" i="14" s="1"/>
  <c r="C117" i="14"/>
  <c r="C116" i="14" s="1"/>
  <c r="H117" i="14"/>
  <c r="H116" i="14" s="1"/>
  <c r="E117" i="14"/>
  <c r="E116" i="14" s="1"/>
  <c r="F117" i="14"/>
  <c r="F116" i="14" s="1"/>
  <c r="B121" i="14"/>
  <c r="F121" i="14"/>
  <c r="B117" i="14" l="1"/>
  <c r="B116" i="14" s="1"/>
  <c r="D121" i="14"/>
  <c r="E119" i="14"/>
  <c r="E125" i="14"/>
  <c r="H121" i="14"/>
  <c r="H119" i="14"/>
  <c r="B127" i="14"/>
  <c r="E123" i="14"/>
  <c r="F125" i="14"/>
  <c r="F123" i="14"/>
  <c r="G123" i="14"/>
  <c r="B123" i="14"/>
  <c r="H123" i="14"/>
  <c r="D123" i="14"/>
  <c r="E121" i="14"/>
  <c r="B119" i="14"/>
  <c r="C121" i="14"/>
  <c r="G119" i="14"/>
  <c r="E139" i="14"/>
  <c r="B139" i="14"/>
  <c r="C139" i="14"/>
  <c r="H139" i="14"/>
  <c r="F139" i="14"/>
  <c r="G139" i="14"/>
  <c r="D139" i="14"/>
  <c r="G135" i="14"/>
  <c r="H135" i="14"/>
  <c r="E135" i="14"/>
  <c r="D135" i="14"/>
  <c r="F135" i="14"/>
  <c r="B135" i="14"/>
  <c r="C135" i="14"/>
  <c r="H141" i="14"/>
  <c r="F141" i="14"/>
  <c r="D141" i="14"/>
  <c r="B141" i="14"/>
  <c r="E141" i="14"/>
  <c r="G141" i="14"/>
  <c r="C141" i="14"/>
  <c r="F137" i="14"/>
  <c r="E137" i="14"/>
  <c r="C137" i="14"/>
  <c r="G137" i="14"/>
  <c r="H137" i="14"/>
  <c r="D137" i="14"/>
  <c r="B137" i="14"/>
  <c r="C133" i="14"/>
  <c r="C132" i="14" s="1"/>
  <c r="H133" i="14"/>
  <c r="H132" i="14" s="1"/>
  <c r="F133" i="14"/>
  <c r="F132" i="14" s="1"/>
  <c r="D133" i="14"/>
  <c r="D132" i="14" s="1"/>
  <c r="B133" i="14"/>
  <c r="B132" i="14" s="1"/>
  <c r="E133" i="14"/>
  <c r="E132" i="14" s="1"/>
  <c r="G133" i="14"/>
  <c r="G132" i="14" s="1"/>
  <c r="B151" i="14" a="1"/>
  <c r="B155" i="14" a="1"/>
  <c r="B162" i="14"/>
  <c r="B153" i="14" a="1"/>
  <c r="B159" i="14" a="1"/>
  <c r="B157" i="14" a="1"/>
  <c r="C162" i="14"/>
  <c r="B149" i="14" a="1"/>
  <c r="B143" i="14"/>
  <c r="C143" i="14"/>
  <c r="C151" i="14" l="1"/>
  <c r="F151" i="14"/>
  <c r="D151" i="14"/>
  <c r="H151" i="14"/>
  <c r="G151" i="14"/>
  <c r="E151" i="14"/>
  <c r="B151" i="14"/>
  <c r="E153" i="14"/>
  <c r="D153" i="14"/>
  <c r="H153" i="14"/>
  <c r="G153" i="14"/>
  <c r="B153" i="14"/>
  <c r="C153" i="14"/>
  <c r="F153" i="14"/>
  <c r="B159" i="14"/>
  <c r="C159" i="14"/>
  <c r="F149" i="14"/>
  <c r="F148" i="14" s="1"/>
  <c r="H149" i="14"/>
  <c r="H148" i="14" s="1"/>
  <c r="C149" i="14"/>
  <c r="C148" i="14" s="1"/>
  <c r="E149" i="14"/>
  <c r="E148" i="14" s="1"/>
  <c r="B149" i="14"/>
  <c r="B148" i="14" s="1"/>
  <c r="G149" i="14"/>
  <c r="G148" i="14" s="1"/>
  <c r="D149" i="14"/>
  <c r="D148" i="14" s="1"/>
  <c r="B171" i="14" a="1"/>
  <c r="B169" i="14" a="1"/>
  <c r="B165" i="14" a="1"/>
  <c r="B178" i="14"/>
  <c r="B173" i="14" a="1"/>
  <c r="C178" i="14"/>
  <c r="B175" i="14" a="1"/>
  <c r="B167" i="14" a="1"/>
  <c r="B157" i="14"/>
  <c r="F157" i="14"/>
  <c r="E157" i="14"/>
  <c r="C157" i="14"/>
  <c r="H157" i="14"/>
  <c r="G157" i="14"/>
  <c r="D157" i="14"/>
  <c r="G155" i="14"/>
  <c r="D155" i="14"/>
  <c r="E155" i="14"/>
  <c r="C155" i="14"/>
  <c r="F155" i="14"/>
  <c r="B155" i="14"/>
  <c r="H155" i="14"/>
  <c r="G173" i="14" l="1"/>
  <c r="B173" i="14"/>
  <c r="E173" i="14"/>
  <c r="H173" i="14"/>
  <c r="F173" i="14"/>
  <c r="C173" i="14"/>
  <c r="D173" i="14"/>
  <c r="H167" i="14"/>
  <c r="E167" i="14"/>
  <c r="F167" i="14"/>
  <c r="G167" i="14"/>
  <c r="B167" i="14"/>
  <c r="D167" i="14"/>
  <c r="C167" i="14"/>
  <c r="B191" i="14" a="1"/>
  <c r="B181" i="14" a="1"/>
  <c r="B187" i="14" a="1"/>
  <c r="B185" i="14" a="1"/>
  <c r="B189" i="14" a="1"/>
  <c r="B183" i="14" a="1"/>
  <c r="C175" i="14"/>
  <c r="B175" i="14"/>
  <c r="H165" i="14"/>
  <c r="H164" i="14" s="1"/>
  <c r="D165" i="14"/>
  <c r="D164" i="14" s="1"/>
  <c r="F165" i="14"/>
  <c r="F164" i="14" s="1"/>
  <c r="B165" i="14"/>
  <c r="B164" i="14" s="1"/>
  <c r="G165" i="14"/>
  <c r="G164" i="14" s="1"/>
  <c r="C165" i="14"/>
  <c r="C164" i="14" s="1"/>
  <c r="E165" i="14"/>
  <c r="E164" i="14" s="1"/>
  <c r="B171" i="14"/>
  <c r="D171" i="14"/>
  <c r="H171" i="14"/>
  <c r="C171" i="14"/>
  <c r="E171" i="14"/>
  <c r="F171" i="14"/>
  <c r="G171" i="14"/>
  <c r="H169" i="14"/>
  <c r="F169" i="14"/>
  <c r="C169" i="14"/>
  <c r="E169" i="14"/>
  <c r="D169" i="14"/>
  <c r="G169" i="14"/>
  <c r="B169" i="14"/>
  <c r="H189" i="14" l="1"/>
  <c r="B189" i="14"/>
  <c r="E189" i="14"/>
  <c r="G189" i="14"/>
  <c r="F189" i="14"/>
  <c r="C189" i="14"/>
  <c r="D189" i="14"/>
  <c r="B191" i="14"/>
  <c r="C191" i="14"/>
  <c r="E183" i="14"/>
  <c r="C183" i="14"/>
  <c r="G183" i="14"/>
  <c r="B183" i="14"/>
  <c r="D183" i="14"/>
  <c r="H183" i="14"/>
  <c r="F183" i="14"/>
  <c r="B185" i="14"/>
  <c r="H185" i="14"/>
  <c r="C185" i="14"/>
  <c r="F185" i="14"/>
  <c r="G185" i="14"/>
  <c r="D185" i="14"/>
  <c r="E185" i="14"/>
  <c r="C181" i="14"/>
  <c r="C180" i="14" s="1"/>
  <c r="B181" i="14"/>
  <c r="B180" i="14" s="1"/>
  <c r="H181" i="14"/>
  <c r="H180" i="14" s="1"/>
  <c r="E181" i="14"/>
  <c r="E180" i="14" s="1"/>
  <c r="G181" i="14"/>
  <c r="G180" i="14" s="1"/>
  <c r="D181" i="14"/>
  <c r="D180" i="14" s="1"/>
  <c r="F181" i="14"/>
  <c r="F180" i="14" s="1"/>
  <c r="D187" i="14"/>
  <c r="C187" i="14"/>
  <c r="E187" i="14"/>
  <c r="G187" i="14"/>
  <c r="F187" i="14"/>
  <c r="H187" i="14"/>
  <c r="B187" i="14"/>
</calcChain>
</file>

<file path=xl/sharedStrings.xml><?xml version="1.0" encoding="utf-8"?>
<sst xmlns="http://schemas.openxmlformats.org/spreadsheetml/2006/main" count="92" uniqueCount="45">
  <si>
    <t>Lundi</t>
  </si>
  <si>
    <t>Notes :</t>
  </si>
  <si>
    <t xml:space="preserve"> </t>
  </si>
  <si>
    <t>septembre</t>
  </si>
  <si>
    <t xml:space="preserve">CFA SENIORS1/16e de finales </t>
  </si>
  <si>
    <t xml:space="preserve">CFA SENIORS18/e de finales </t>
  </si>
  <si>
    <t xml:space="preserve">CFA SENIORS1/2 finales </t>
  </si>
  <si>
    <t xml:space="preserve">CFA SENIORS 1/4 de finales </t>
  </si>
  <si>
    <t>CFA SENIORS FINALES FEMMES</t>
  </si>
  <si>
    <t xml:space="preserve">1/4 de finales
Criteriums C-M / CFA J </t>
  </si>
  <si>
    <t xml:space="preserve">Tournoi national des novices et Coupe de France seniors </t>
  </si>
  <si>
    <t xml:space="preserve"> Critériums Nationaux BEA Masculins </t>
  </si>
  <si>
    <t xml:space="preserve">Formation Animateur fédéral creps de toulouse </t>
  </si>
  <si>
    <t>Formation Animateur Aéroboxe
CREPS Toulouse</t>
  </si>
  <si>
    <t>Formation animateur boxe thérapie</t>
  </si>
  <si>
    <t>Prévôt Fédéral CREPS Toulouse</t>
  </si>
  <si>
    <t>Critériums Nationaux BEA Féminins
Prévôt Fédéral CREPS Toulouse</t>
  </si>
  <si>
    <t>Critériums Nationaux BEA  Féminins
Prévôt Fédéral CREPS Toulouse</t>
  </si>
  <si>
    <t xml:space="preserve">CHPT OCCITANIE 1/2 </t>
  </si>
  <si>
    <t>FINALES OCCITANIE</t>
  </si>
  <si>
    <t>COUPE OCCITANIE</t>
  </si>
  <si>
    <t>CEINTURE A. DUCHEMIN</t>
  </si>
  <si>
    <t>COUPE OCCITANIE Samdi ou dimanche</t>
  </si>
  <si>
    <t>COUPE OCCITANIE resever le dimanche sauf si pas d'organisation le samedi</t>
  </si>
  <si>
    <t>CODIR FFB</t>
  </si>
  <si>
    <t>Notes :Formation Préparation physique en boxe CREPS Toulouse organisé par la FFB</t>
  </si>
  <si>
    <t xml:space="preserve">FORMATION DELEGUE POMEROLS </t>
  </si>
  <si>
    <r>
      <rPr>
        <b/>
        <sz val="10"/>
        <color rgb="FF00B050"/>
        <rFont val="Trebuchet MS"/>
        <family val="2"/>
        <scheme val="minor"/>
      </rPr>
      <t>Formation Animateur fédéral creps de toulouse</t>
    </r>
    <r>
      <rPr>
        <sz val="10"/>
        <color theme="1" tint="0.14999847407452621"/>
        <rFont val="Trebuchet MS"/>
        <family val="2"/>
        <scheme val="minor"/>
      </rPr>
      <t xml:space="preserve"> </t>
    </r>
  </si>
  <si>
    <r>
      <rPr>
        <b/>
        <sz val="10"/>
        <color rgb="FF00B050"/>
        <rFont val="Trebuchet MS"/>
        <family val="2"/>
        <scheme val="minor"/>
      </rPr>
      <t xml:space="preserve">Formation Animateur fédéral creps de toulouse </t>
    </r>
    <r>
      <rPr>
        <b/>
        <sz val="10"/>
        <color rgb="FFFF0000"/>
        <rFont val="Trebuchet MS"/>
        <family val="2"/>
        <scheme val="minor"/>
      </rPr>
      <t xml:space="preserve">
</t>
    </r>
  </si>
  <si>
    <t>FORMATION DELEGUE POMEROLS</t>
  </si>
  <si>
    <t>SEMINAIRE CAZOUL LES BEZIERS (PREPA PHYSIQUE)</t>
  </si>
  <si>
    <r>
      <rPr>
        <b/>
        <u/>
        <sz val="10"/>
        <color rgb="FF00B050"/>
        <rFont val="Trebuchet MS"/>
        <family val="2"/>
        <scheme val="minor"/>
      </rPr>
      <t xml:space="preserve">CFA SENIORS FINALES HOMMES
</t>
    </r>
    <r>
      <rPr>
        <b/>
        <sz val="10"/>
        <color rgb="FF00B050"/>
        <rFont val="Trebuchet MS"/>
        <family val="2"/>
        <scheme val="minor"/>
      </rPr>
      <t xml:space="preserve">
Formation animateur boxe thérapie</t>
    </r>
  </si>
  <si>
    <r>
      <rPr>
        <b/>
        <sz val="10"/>
        <color rgb="FF00B050"/>
        <rFont val="Trebuchet MS"/>
        <family val="2"/>
        <scheme val="minor"/>
      </rPr>
      <t xml:space="preserve">1/8e de finales
Criteriums C-M / CFA J  </t>
    </r>
    <r>
      <rPr>
        <sz val="10"/>
        <color rgb="FF00B050"/>
        <rFont val="Trebuchet MS"/>
        <family val="2"/>
        <scheme val="minor"/>
      </rPr>
      <t xml:space="preserve"> </t>
    </r>
  </si>
  <si>
    <r>
      <rPr>
        <b/>
        <sz val="10"/>
        <color rgb="FF00B050"/>
        <rFont val="Trebuchet MS"/>
        <family val="2"/>
        <scheme val="minor"/>
      </rPr>
      <t xml:space="preserve">1/2 finales Criteriums C-M/CFA J </t>
    </r>
    <r>
      <rPr>
        <sz val="10"/>
        <color rgb="FF00B050"/>
        <rFont val="Trebuchet MS"/>
        <family val="2"/>
        <scheme val="minor"/>
      </rPr>
      <t xml:space="preserve">  </t>
    </r>
  </si>
  <si>
    <r>
      <rPr>
        <b/>
        <sz val="11"/>
        <color rgb="FF00B050"/>
        <rFont val="Trebuchet MS"/>
        <family val="2"/>
        <scheme val="minor"/>
      </rPr>
      <t>finales</t>
    </r>
    <r>
      <rPr>
        <b/>
        <sz val="10"/>
        <color rgb="FF00B050"/>
        <rFont val="Trebuchet MS"/>
        <family val="2"/>
        <scheme val="minor"/>
      </rPr>
      <t xml:space="preserve"> Criteriums C-M / CFA J   </t>
    </r>
  </si>
  <si>
    <r>
      <rPr>
        <b/>
        <sz val="10"/>
        <color rgb="FF00B050"/>
        <rFont val="Trebuchet MS"/>
        <family val="2"/>
        <scheme val="minor"/>
      </rPr>
      <t>Tournoi national des novices et Coupe de France seniors</t>
    </r>
    <r>
      <rPr>
        <sz val="10"/>
        <color rgb="FF00B050"/>
        <rFont val="Trebuchet MS"/>
        <family val="2"/>
        <scheme val="minor"/>
      </rPr>
      <t xml:space="preserve"> </t>
    </r>
  </si>
  <si>
    <t>challenge buhlman sport adapté</t>
  </si>
  <si>
    <t>FINALES CHAMPIONNAT BEA</t>
  </si>
  <si>
    <t xml:space="preserve">Prévôt Fédéral CREPS Toulouse
</t>
  </si>
  <si>
    <t xml:space="preserve">Formation Préparation physique en boxe CREPS Toulouse
</t>
  </si>
  <si>
    <r>
      <t xml:space="preserve">Formation Préparation physique en boxe CREPS Toulouse
</t>
    </r>
    <r>
      <rPr>
        <b/>
        <sz val="10"/>
        <color rgb="FFFF0000"/>
        <rFont val="Trebuchet MS"/>
        <family val="2"/>
        <scheme val="minor"/>
      </rPr>
      <t>CLOTURE DES CHPT DEPARTEMENTAUX</t>
    </r>
  </si>
  <si>
    <r>
      <t xml:space="preserve">LES COMITES  DEPARTEMENTAUX DOIVENT AVOIR TERMINER LES CHAMPIONNATS DE BEA FIN FEVRIER 27/28,
</t>
    </r>
    <r>
      <rPr>
        <b/>
        <sz val="10"/>
        <color rgb="FFFF0000"/>
        <rFont val="Trebuchet MS"/>
        <family val="2"/>
        <scheme val="minor"/>
      </rPr>
      <t>LES RESULTATS</t>
    </r>
    <r>
      <rPr>
        <b/>
        <sz val="10"/>
        <color theme="1"/>
        <rFont val="Trebuchet MS"/>
        <family val="2"/>
        <scheme val="minor"/>
      </rPr>
      <t xml:space="preserve"> </t>
    </r>
    <r>
      <rPr>
        <b/>
        <sz val="10"/>
        <color rgb="FFFF0000"/>
        <rFont val="Trebuchet MS"/>
        <family val="2"/>
        <scheme val="minor"/>
      </rPr>
      <t>ET LE NOMS DES FINALISTES DEVRA ETRE COMMUNIQUER A LA CSR,</t>
    </r>
    <r>
      <rPr>
        <b/>
        <sz val="10"/>
        <color theme="1"/>
        <rFont val="Trebuchet MS"/>
        <family val="2"/>
        <scheme val="minor"/>
      </rPr>
      <t xml:space="preserve"> LE NOMBRE D'ASSAUTS POUR LA PARTICIPATION AUX CHPT OCCITANIE EST MAINTENU A 5 MINIMUN / LES CHPTS REGIONAUX AURONT LIEU LE 27 ET 28 MARS</t>
    </r>
  </si>
  <si>
    <t>CHPT OCCITANIE 1/8e</t>
  </si>
  <si>
    <r>
      <t xml:space="preserve">Formation Animateur Aéroboxe
CREPS Toulouse
</t>
    </r>
    <r>
      <rPr>
        <b/>
        <sz val="10"/>
        <color rgb="FFFF0000"/>
        <rFont val="Trebuchet MS"/>
        <family val="2"/>
        <scheme val="minor"/>
      </rPr>
      <t xml:space="preserve">CHPT OCCITANIE 1/4 </t>
    </r>
    <r>
      <rPr>
        <b/>
        <sz val="10"/>
        <color rgb="FF00B050"/>
        <rFont val="Trebuchet MS"/>
        <family val="2"/>
        <scheme val="minor"/>
      </rPr>
      <t xml:space="preserve">
</t>
    </r>
    <r>
      <rPr>
        <b/>
        <sz val="10"/>
        <color rgb="FFFF0000"/>
        <rFont val="Trebuchet MS"/>
        <family val="2"/>
        <scheme val="minor"/>
      </rPr>
      <t xml:space="preserve"> </t>
    </r>
  </si>
  <si>
    <t>FORMATION DELEGUE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</si>
</sst>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2" formatCode="_-* #,##0\ &quot;€&quot;_-;\-* #,##0\ &quot;€&quot;_-;_-* &quot;-&quot;\ &quot;€&quot;_-;_-@_-"/>
    <numFmt numFmtId="44" formatCode="_-* #,##0.00\ &quot;€&quot;_-;\-* #,##0.00\ &quot;€&quot;_-;_-* &quot;-&quot;??\ &quot;€&quot;_-;_-@_-"/>
    <numFmt numFmtId="164" formatCode="_(* #,##0_);_(* \(#,##0\);_(* &quot;-&quot;_);_(@_)"/>
    <numFmt numFmtId="165" formatCode="_(* #,##0.00_);_(* \(#,##0.00\);_(* &quot;-&quot;??_);_(@_)"/>
    <numFmt numFmtId="166" formatCode="dd"/>
  </numFmts>
  <fonts count="48">
    <font>
      <sz val="11"/>
      <name val="Trebuchet MS"/>
      <family val="2"/>
      <scheme val="minor"/>
    </font>
    <font>
      <sz val="11"/>
      <color theme="1"/>
      <name val="Trebuchet MS"/>
      <family val="2"/>
      <charset val="134"/>
      <scheme val="minor"/>
    </font>
    <font>
      <sz val="11"/>
      <color theme="1"/>
      <name val="Trebuchet MS"/>
      <family val="2"/>
      <scheme val="minor"/>
    </font>
    <font>
      <sz val="8"/>
      <name val="Arial"/>
      <family val="2"/>
    </font>
    <font>
      <b/>
      <sz val="11"/>
      <color theme="0"/>
      <name val="Trebuchet MS"/>
      <family val="2"/>
      <scheme val="minor"/>
    </font>
    <font>
      <b/>
      <sz val="14"/>
      <color theme="0"/>
      <name val="Trebuchet MS"/>
      <family val="2"/>
      <scheme val="minor"/>
    </font>
    <font>
      <b/>
      <sz val="28"/>
      <color theme="0"/>
      <name val="Franklin Gothic Medium Cond"/>
      <family val="2"/>
      <scheme val="major"/>
    </font>
    <font>
      <sz val="36"/>
      <color theme="4" tint="-0.24994659260841701"/>
      <name val="Trebuchet MS"/>
      <family val="2"/>
      <scheme val="minor"/>
    </font>
    <font>
      <b/>
      <sz val="11"/>
      <color theme="3"/>
      <name val="Franklin Gothic Medium Cond"/>
      <family val="2"/>
      <scheme val="major"/>
    </font>
    <font>
      <sz val="16"/>
      <color theme="1"/>
      <name val="Trebuchet MS"/>
      <family val="2"/>
      <scheme val="minor"/>
    </font>
    <font>
      <b/>
      <sz val="11"/>
      <color theme="0"/>
      <name val="Franklin Gothic Medium Cond"/>
      <family val="2"/>
      <scheme val="major"/>
    </font>
    <font>
      <sz val="11"/>
      <name val="Trebuchet MS"/>
      <family val="2"/>
      <scheme val="minor"/>
    </font>
    <font>
      <sz val="11"/>
      <color theme="1"/>
      <name val="Franklin Gothic Medium Cond"/>
      <family val="2"/>
      <scheme val="major"/>
    </font>
    <font>
      <sz val="11"/>
      <color indexed="63"/>
      <name val="Trebuchet MS"/>
      <family val="2"/>
      <scheme val="minor"/>
    </font>
    <font>
      <b/>
      <sz val="11"/>
      <color theme="1"/>
      <name val="Trebuchet MS"/>
      <family val="2"/>
      <scheme val="minor"/>
    </font>
    <font>
      <i/>
      <sz val="11"/>
      <color theme="3" tint="-0.24994659260841701"/>
      <name val="Trebuchet MS"/>
      <family val="2"/>
      <scheme val="minor"/>
    </font>
    <font>
      <sz val="11"/>
      <color theme="1" tint="0.14999847407452621"/>
      <name val="Trebuchet MS"/>
      <family val="2"/>
    </font>
    <font>
      <sz val="16"/>
      <color theme="1" tint="0.14999847407452621"/>
      <name val="Trebuchet MS"/>
      <family val="2"/>
      <scheme val="minor"/>
    </font>
    <font>
      <sz val="10"/>
      <color theme="1" tint="0.14999847407452621"/>
      <name val="Trebuchet MS"/>
      <family val="2"/>
      <scheme val="minor"/>
    </font>
    <font>
      <sz val="11"/>
      <color theme="1" tint="0.14999847407452621"/>
      <name val="Trebuchet MS"/>
      <family val="2"/>
      <scheme val="minor"/>
    </font>
    <font>
      <sz val="12"/>
      <color theme="1" tint="0.14999847407452621"/>
      <name val="Trebuchet MS"/>
      <family val="2"/>
      <scheme val="minor"/>
    </font>
    <font>
      <sz val="14"/>
      <color theme="1" tint="0.14999847407452621"/>
      <name val="Trebuchet MS"/>
      <family val="2"/>
      <scheme val="minor"/>
    </font>
    <font>
      <sz val="36"/>
      <color theme="1" tint="0.14999847407452621"/>
      <name val="Trebuchet MS"/>
      <family val="2"/>
      <scheme val="minor"/>
    </font>
    <font>
      <sz val="42"/>
      <color theme="8" tint="-0.499984740745262"/>
      <name val="Franklin Gothic Medium Cond"/>
      <family val="2"/>
      <scheme val="major"/>
    </font>
    <font>
      <b/>
      <sz val="12"/>
      <color theme="8" tint="-0.499984740745262"/>
      <name val="Trebuchet MS"/>
      <family val="2"/>
      <scheme val="minor"/>
    </font>
    <font>
      <sz val="11"/>
      <color rgb="FF006100"/>
      <name val="Trebuchet MS"/>
      <family val="2"/>
      <charset val="134"/>
      <scheme val="minor"/>
    </font>
    <font>
      <sz val="11"/>
      <color rgb="FF9C0006"/>
      <name val="Trebuchet MS"/>
      <family val="2"/>
      <charset val="134"/>
      <scheme val="minor"/>
    </font>
    <font>
      <sz val="11"/>
      <color rgb="FF9C5700"/>
      <name val="Trebuchet MS"/>
      <family val="2"/>
      <charset val="134"/>
      <scheme val="minor"/>
    </font>
    <font>
      <sz val="11"/>
      <color rgb="FF3F3F76"/>
      <name val="Trebuchet MS"/>
      <family val="2"/>
      <charset val="134"/>
      <scheme val="minor"/>
    </font>
    <font>
      <b/>
      <sz val="11"/>
      <color rgb="FF3F3F3F"/>
      <name val="Trebuchet MS"/>
      <family val="2"/>
      <charset val="134"/>
      <scheme val="minor"/>
    </font>
    <font>
      <b/>
      <sz val="11"/>
      <color rgb="FFFA7D00"/>
      <name val="Trebuchet MS"/>
      <family val="2"/>
      <charset val="134"/>
      <scheme val="minor"/>
    </font>
    <font>
      <sz val="11"/>
      <color rgb="FFFA7D00"/>
      <name val="Trebuchet MS"/>
      <family val="2"/>
      <charset val="134"/>
      <scheme val="minor"/>
    </font>
    <font>
      <b/>
      <sz val="11"/>
      <color theme="0"/>
      <name val="Trebuchet MS"/>
      <family val="2"/>
      <charset val="134"/>
      <scheme val="minor"/>
    </font>
    <font>
      <sz val="11"/>
      <color rgb="FFFF0000"/>
      <name val="Trebuchet MS"/>
      <family val="2"/>
      <charset val="134"/>
      <scheme val="minor"/>
    </font>
    <font>
      <sz val="11"/>
      <color theme="0"/>
      <name val="Trebuchet MS"/>
      <family val="2"/>
      <charset val="134"/>
      <scheme val="minor"/>
    </font>
    <font>
      <b/>
      <sz val="10"/>
      <color theme="1" tint="0.14999847407452621"/>
      <name val="Trebuchet MS"/>
      <family val="2"/>
      <scheme val="minor"/>
    </font>
    <font>
      <b/>
      <sz val="10"/>
      <color rgb="FFFF0000"/>
      <name val="Trebuchet MS"/>
      <family val="2"/>
      <scheme val="minor"/>
    </font>
    <font>
      <b/>
      <sz val="16"/>
      <color theme="1" tint="0.14999847407452621"/>
      <name val="Trebuchet MS"/>
      <family val="2"/>
      <scheme val="minor"/>
    </font>
    <font>
      <b/>
      <sz val="10"/>
      <color rgb="FF00B050"/>
      <name val="Trebuchet MS"/>
      <family val="2"/>
      <scheme val="minor"/>
    </font>
    <font>
      <b/>
      <sz val="9"/>
      <color rgb="FFFF0000"/>
      <name val="Trebuchet MS"/>
      <family val="2"/>
      <scheme val="minor"/>
    </font>
    <font>
      <b/>
      <sz val="16"/>
      <color rgb="FFFF0000"/>
      <name val="Trebuchet MS"/>
      <family val="2"/>
      <scheme val="minor"/>
    </font>
    <font>
      <sz val="16"/>
      <color rgb="FFFF0000"/>
      <name val="Trebuchet MS"/>
      <family val="2"/>
      <scheme val="minor"/>
    </font>
    <font>
      <sz val="16"/>
      <color rgb="FF00B050"/>
      <name val="Trebuchet MS"/>
      <family val="2"/>
      <scheme val="minor"/>
    </font>
    <font>
      <b/>
      <u/>
      <sz val="10"/>
      <color rgb="FF00B050"/>
      <name val="Trebuchet MS"/>
      <family val="2"/>
      <scheme val="minor"/>
    </font>
    <font>
      <sz val="10"/>
      <color rgb="FF00B050"/>
      <name val="Trebuchet MS"/>
      <family val="2"/>
      <scheme val="minor"/>
    </font>
    <font>
      <b/>
      <sz val="11"/>
      <color rgb="FF00B050"/>
      <name val="Trebuchet MS"/>
      <family val="2"/>
      <scheme val="minor"/>
    </font>
    <font>
      <sz val="10"/>
      <color rgb="FFFF0000"/>
      <name val="Trebuchet MS"/>
      <family val="2"/>
      <scheme val="minor"/>
    </font>
    <font>
      <b/>
      <sz val="10"/>
      <color theme="1"/>
      <name val="Trebuchet MS"/>
      <family val="2"/>
      <scheme val="minor"/>
    </font>
  </fonts>
  <fills count="39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/>
      </patternFill>
    </fill>
    <fill>
      <patternFill patternType="solid">
        <fgColor theme="8"/>
      </patternFill>
    </fill>
    <fill>
      <patternFill patternType="solid">
        <fgColor theme="4" tint="-0.24994659260841701"/>
        <bgColor indexed="64"/>
      </patternFill>
    </fill>
    <fill>
      <patternFill patternType="solid">
        <fgColor theme="7" tint="-0.499984740745262"/>
        <bgColor indexed="64"/>
      </patternFill>
    </fill>
    <fill>
      <patternFill patternType="solid">
        <fgColor rgb="FFFFFFCC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B4C6E7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</fills>
  <borders count="101">
    <border>
      <left/>
      <right/>
      <top/>
      <bottom/>
      <diagonal/>
    </border>
    <border>
      <left style="thin">
        <color theme="4" tint="0.39994506668294322"/>
      </left>
      <right style="thin">
        <color theme="4" tint="0.39994506668294322"/>
      </right>
      <top style="thin">
        <color theme="4" tint="0.39994506668294322"/>
      </top>
      <bottom style="thin">
        <color theme="4" tint="0.39994506668294322"/>
      </bottom>
      <diagonal/>
    </border>
    <border>
      <left style="thick">
        <color theme="1" tint="0.499984740745262"/>
      </left>
      <right style="thick">
        <color theme="1" tint="0.499984740745262"/>
      </right>
      <top style="thick">
        <color theme="1" tint="0.499984740745262"/>
      </top>
      <bottom style="thick">
        <color theme="1" tint="0.499984740745262"/>
      </bottom>
      <diagonal/>
    </border>
    <border>
      <left/>
      <right style="thick">
        <color theme="0"/>
      </right>
      <top/>
      <bottom/>
      <diagonal/>
    </border>
    <border>
      <left style="thin">
        <color theme="0" tint="-0.14996795556505021"/>
      </left>
      <right/>
      <top style="thin">
        <color theme="0" tint="-0.14996795556505021"/>
      </top>
      <bottom/>
      <diagonal/>
    </border>
    <border>
      <left style="thin">
        <color theme="0" tint="-0.14996795556505021"/>
      </left>
      <right/>
      <top/>
      <bottom/>
      <diagonal/>
    </border>
    <border>
      <left/>
      <right style="thin">
        <color theme="0" tint="-0.14996795556505021"/>
      </right>
      <top/>
      <bottom/>
      <diagonal/>
    </border>
    <border>
      <left style="thin">
        <color theme="0" tint="-0.14996795556505021"/>
      </left>
      <right/>
      <top/>
      <bottom style="thin">
        <color theme="0" tint="-0.14993743705557422"/>
      </bottom>
      <diagonal/>
    </border>
    <border>
      <left style="thin">
        <color theme="0" tint="-0.14996795556505021"/>
      </left>
      <right/>
      <top style="thin">
        <color theme="0" tint="-0.14993743705557422"/>
      </top>
      <bottom/>
      <diagonal/>
    </border>
    <border>
      <left/>
      <right style="thin">
        <color theme="0" tint="-0.14993743705557422"/>
      </right>
      <top style="thin">
        <color theme="0" tint="-0.14996795556505021"/>
      </top>
      <bottom/>
      <diagonal/>
    </border>
    <border>
      <left style="thin">
        <color theme="3" tint="0.39994506668294322"/>
      </left>
      <right style="thin">
        <color theme="3" tint="0.39994506668294322"/>
      </right>
      <top style="thin">
        <color theme="3" tint="0.39994506668294322"/>
      </top>
      <bottom style="thin">
        <color theme="3" tint="0.39994506668294322"/>
      </bottom>
      <diagonal/>
    </border>
    <border>
      <left/>
      <right/>
      <top style="thin">
        <color theme="4" tint="-0.24994659260841701"/>
      </top>
      <bottom style="double">
        <color theme="4" tint="-0.24994659260841701"/>
      </bottom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/>
      <right style="thin">
        <color theme="0" tint="-0.14993743705557422"/>
      </right>
      <top/>
      <bottom/>
      <diagonal/>
    </border>
    <border>
      <left/>
      <right/>
      <top/>
      <bottom style="thin">
        <color theme="8" tint="0.79998168889431442"/>
      </bottom>
      <diagonal/>
    </border>
    <border>
      <left/>
      <right/>
      <top style="thin">
        <color theme="8" tint="0.79998168889431442"/>
      </top>
      <bottom/>
      <diagonal/>
    </border>
    <border>
      <left/>
      <right/>
      <top/>
      <bottom style="thin">
        <color theme="8" tint="0.79995117038483843"/>
      </bottom>
      <diagonal/>
    </border>
    <border>
      <left/>
      <right/>
      <top style="thin">
        <color theme="8" tint="0.79995117038483843"/>
      </top>
      <bottom/>
      <diagonal/>
    </border>
    <border>
      <left/>
      <right/>
      <top/>
      <bottom style="thin">
        <color theme="8" tint="0.79992065187536243"/>
      </bottom>
      <diagonal/>
    </border>
    <border>
      <left/>
      <right/>
      <top style="thin">
        <color theme="8" tint="0.79992065187536243"/>
      </top>
      <bottom/>
      <diagonal/>
    </border>
    <border>
      <left/>
      <right/>
      <top/>
      <bottom style="thin">
        <color theme="8" tint="0.79989013336588644"/>
      </bottom>
      <diagonal/>
    </border>
    <border>
      <left/>
      <right/>
      <top style="thin">
        <color theme="8" tint="0.79989013336588644"/>
      </top>
      <bottom/>
      <diagonal/>
    </border>
    <border>
      <left/>
      <right/>
      <top/>
      <bottom style="thin">
        <color theme="8" tint="0.79985961485641044"/>
      </bottom>
      <diagonal/>
    </border>
    <border>
      <left/>
      <right style="thin">
        <color theme="8" tint="0.79998168889431442"/>
      </right>
      <top/>
      <bottom/>
      <diagonal/>
    </border>
    <border>
      <left/>
      <right style="thin">
        <color theme="8" tint="0.79998168889431442"/>
      </right>
      <top/>
      <bottom style="thin">
        <color theme="8" tint="0.79998168889431442"/>
      </bottom>
      <diagonal/>
    </border>
    <border>
      <left/>
      <right style="thin">
        <color theme="8" tint="0.79998168889431442"/>
      </right>
      <top style="thin">
        <color theme="8" tint="0.79998168889431442"/>
      </top>
      <bottom/>
      <diagonal/>
    </border>
    <border>
      <left/>
      <right style="thin">
        <color theme="8" tint="0.79998168889431442"/>
      </right>
      <top/>
      <bottom style="thin">
        <color theme="8" tint="0.79995117038483843"/>
      </bottom>
      <diagonal/>
    </border>
    <border>
      <left/>
      <right style="thin">
        <color theme="8" tint="0.79998168889431442"/>
      </right>
      <top style="thin">
        <color theme="8" tint="0.79995117038483843"/>
      </top>
      <bottom/>
      <diagonal/>
    </border>
    <border>
      <left/>
      <right style="thin">
        <color theme="8" tint="0.79998168889431442"/>
      </right>
      <top/>
      <bottom style="thin">
        <color theme="8" tint="0.79992065187536243"/>
      </bottom>
      <diagonal/>
    </border>
    <border>
      <left/>
      <right style="thin">
        <color theme="8" tint="0.79998168889431442"/>
      </right>
      <top style="thin">
        <color theme="8" tint="0.79992065187536243"/>
      </top>
      <bottom/>
      <diagonal/>
    </border>
    <border>
      <left/>
      <right style="thin">
        <color theme="8" tint="0.79998168889431442"/>
      </right>
      <top/>
      <bottom style="thin">
        <color theme="8" tint="0.79989013336588644"/>
      </bottom>
      <diagonal/>
    </border>
    <border>
      <left/>
      <right style="thin">
        <color theme="8" tint="0.79998168889431442"/>
      </right>
      <top style="thin">
        <color theme="8" tint="0.79989013336588644"/>
      </top>
      <bottom/>
      <diagonal/>
    </border>
    <border>
      <left/>
      <right style="thin">
        <color theme="8" tint="0.79998168889431442"/>
      </right>
      <top/>
      <bottom style="thin">
        <color theme="8" tint="0.79985961485641044"/>
      </bottom>
      <diagonal/>
    </border>
    <border>
      <left style="thin">
        <color theme="8" tint="0.79998168889431442"/>
      </left>
      <right style="thin">
        <color theme="8" tint="0.79995117038483843"/>
      </right>
      <top/>
      <bottom/>
      <diagonal/>
    </border>
    <border>
      <left style="thin">
        <color theme="8" tint="0.79998168889431442"/>
      </left>
      <right style="thin">
        <color theme="8" tint="0.79995117038483843"/>
      </right>
      <top/>
      <bottom style="thin">
        <color theme="8" tint="0.79998168889431442"/>
      </bottom>
      <diagonal/>
    </border>
    <border>
      <left style="thin">
        <color theme="8" tint="0.79998168889431442"/>
      </left>
      <right style="thin">
        <color theme="8" tint="0.79995117038483843"/>
      </right>
      <top style="thin">
        <color theme="8" tint="0.79998168889431442"/>
      </top>
      <bottom/>
      <diagonal/>
    </border>
    <border>
      <left style="thin">
        <color theme="8" tint="0.79998168889431442"/>
      </left>
      <right style="thin">
        <color theme="8" tint="0.79995117038483843"/>
      </right>
      <top/>
      <bottom style="thin">
        <color theme="8" tint="0.79995117038483843"/>
      </bottom>
      <diagonal/>
    </border>
    <border>
      <left style="thin">
        <color theme="8" tint="0.79998168889431442"/>
      </left>
      <right style="thin">
        <color theme="8" tint="0.79995117038483843"/>
      </right>
      <top style="thin">
        <color theme="8" tint="0.79995117038483843"/>
      </top>
      <bottom/>
      <diagonal/>
    </border>
    <border>
      <left style="thin">
        <color theme="8" tint="0.79998168889431442"/>
      </left>
      <right style="thin">
        <color theme="8" tint="0.79995117038483843"/>
      </right>
      <top/>
      <bottom style="thin">
        <color theme="8" tint="0.79992065187536243"/>
      </bottom>
      <diagonal/>
    </border>
    <border>
      <left style="thin">
        <color theme="8" tint="0.79998168889431442"/>
      </left>
      <right style="thin">
        <color theme="8" tint="0.79995117038483843"/>
      </right>
      <top style="thin">
        <color theme="8" tint="0.79992065187536243"/>
      </top>
      <bottom/>
      <diagonal/>
    </border>
    <border>
      <left style="thin">
        <color theme="8" tint="0.79998168889431442"/>
      </left>
      <right style="thin">
        <color theme="8" tint="0.79995117038483843"/>
      </right>
      <top/>
      <bottom style="thin">
        <color theme="8" tint="0.79989013336588644"/>
      </bottom>
      <diagonal/>
    </border>
    <border>
      <left style="thin">
        <color theme="8" tint="0.79998168889431442"/>
      </left>
      <right style="thin">
        <color theme="8" tint="0.79995117038483843"/>
      </right>
      <top style="thin">
        <color theme="8" tint="0.79989013336588644"/>
      </top>
      <bottom/>
      <diagonal/>
    </border>
    <border>
      <left style="thin">
        <color theme="8" tint="0.79998168889431442"/>
      </left>
      <right style="thin">
        <color theme="8" tint="0.79995117038483843"/>
      </right>
      <top/>
      <bottom style="thin">
        <color theme="8" tint="0.79985961485641044"/>
      </bottom>
      <diagonal/>
    </border>
    <border>
      <left style="thin">
        <color theme="8" tint="0.79995117038483843"/>
      </left>
      <right style="thin">
        <color theme="8" tint="0.79992065187536243"/>
      </right>
      <top/>
      <bottom style="thin">
        <color theme="8" tint="0.79985961485641044"/>
      </bottom>
      <diagonal/>
    </border>
    <border>
      <left style="thin">
        <color theme="8" tint="0.79995117038483843"/>
      </left>
      <right style="thin">
        <color theme="8" tint="0.79992065187536243"/>
      </right>
      <top/>
      <bottom/>
      <diagonal/>
    </border>
    <border>
      <left style="thin">
        <color theme="8" tint="0.79995117038483843"/>
      </left>
      <right style="thin">
        <color theme="8" tint="0.79992065187536243"/>
      </right>
      <top/>
      <bottom style="thin">
        <color theme="8" tint="0.79998168889431442"/>
      </bottom>
      <diagonal/>
    </border>
    <border>
      <left style="thin">
        <color theme="8" tint="0.79995117038483843"/>
      </left>
      <right style="thin">
        <color theme="8" tint="0.79992065187536243"/>
      </right>
      <top style="thin">
        <color theme="8" tint="0.79998168889431442"/>
      </top>
      <bottom/>
      <diagonal/>
    </border>
    <border>
      <left style="thin">
        <color theme="8" tint="0.79995117038483843"/>
      </left>
      <right style="thin">
        <color theme="8" tint="0.79992065187536243"/>
      </right>
      <top/>
      <bottom style="thin">
        <color theme="8" tint="0.79995117038483843"/>
      </bottom>
      <diagonal/>
    </border>
    <border>
      <left style="thin">
        <color theme="8" tint="0.79995117038483843"/>
      </left>
      <right style="thin">
        <color theme="8" tint="0.79992065187536243"/>
      </right>
      <top style="thin">
        <color theme="8" tint="0.79995117038483843"/>
      </top>
      <bottom/>
      <diagonal/>
    </border>
    <border>
      <left style="thin">
        <color theme="8" tint="0.79995117038483843"/>
      </left>
      <right style="thin">
        <color theme="8" tint="0.79992065187536243"/>
      </right>
      <top/>
      <bottom style="thin">
        <color theme="8" tint="0.79992065187536243"/>
      </bottom>
      <diagonal/>
    </border>
    <border>
      <left style="thin">
        <color theme="8" tint="0.79995117038483843"/>
      </left>
      <right style="thin">
        <color theme="8" tint="0.79992065187536243"/>
      </right>
      <top style="thin">
        <color theme="8" tint="0.79992065187536243"/>
      </top>
      <bottom/>
      <diagonal/>
    </border>
    <border>
      <left style="thin">
        <color theme="8" tint="0.79995117038483843"/>
      </left>
      <right style="thin">
        <color theme="8" tint="0.79992065187536243"/>
      </right>
      <top/>
      <bottom style="thin">
        <color theme="8" tint="0.79989013336588644"/>
      </bottom>
      <diagonal/>
    </border>
    <border>
      <left style="thin">
        <color theme="8" tint="0.79995117038483843"/>
      </left>
      <right style="thin">
        <color theme="8" tint="0.79992065187536243"/>
      </right>
      <top style="thin">
        <color theme="8" tint="0.79989013336588644"/>
      </top>
      <bottom/>
      <diagonal/>
    </border>
    <border>
      <left style="thin">
        <color theme="8" tint="0.79992065187536243"/>
      </left>
      <right style="thin">
        <color theme="8" tint="0.79989013336588644"/>
      </right>
      <top/>
      <bottom style="thin">
        <color theme="8" tint="0.79985961485641044"/>
      </bottom>
      <diagonal/>
    </border>
    <border>
      <left style="thin">
        <color theme="8" tint="0.79992065187536243"/>
      </left>
      <right style="thin">
        <color theme="8" tint="0.79989013336588644"/>
      </right>
      <top/>
      <bottom/>
      <diagonal/>
    </border>
    <border>
      <left style="thin">
        <color theme="8" tint="0.79992065187536243"/>
      </left>
      <right style="thin">
        <color theme="8" tint="0.79989013336588644"/>
      </right>
      <top/>
      <bottom style="thin">
        <color theme="8" tint="0.79998168889431442"/>
      </bottom>
      <diagonal/>
    </border>
    <border>
      <left style="thin">
        <color theme="8" tint="0.79992065187536243"/>
      </left>
      <right style="thin">
        <color theme="8" tint="0.79989013336588644"/>
      </right>
      <top style="thin">
        <color theme="8" tint="0.79998168889431442"/>
      </top>
      <bottom/>
      <diagonal/>
    </border>
    <border>
      <left style="thin">
        <color theme="8" tint="0.79992065187536243"/>
      </left>
      <right style="thin">
        <color theme="8" tint="0.79989013336588644"/>
      </right>
      <top/>
      <bottom style="thin">
        <color theme="8" tint="0.79995117038483843"/>
      </bottom>
      <diagonal/>
    </border>
    <border>
      <left style="thin">
        <color theme="8" tint="0.79992065187536243"/>
      </left>
      <right style="thin">
        <color theme="8" tint="0.79989013336588644"/>
      </right>
      <top style="thin">
        <color theme="8" tint="0.79995117038483843"/>
      </top>
      <bottom/>
      <diagonal/>
    </border>
    <border>
      <left style="thin">
        <color theme="8" tint="0.79992065187536243"/>
      </left>
      <right style="thin">
        <color theme="8" tint="0.79989013336588644"/>
      </right>
      <top/>
      <bottom style="thin">
        <color theme="8" tint="0.79992065187536243"/>
      </bottom>
      <diagonal/>
    </border>
    <border>
      <left style="thin">
        <color theme="8" tint="0.79992065187536243"/>
      </left>
      <right style="thin">
        <color theme="8" tint="0.79989013336588644"/>
      </right>
      <top style="thin">
        <color theme="8" tint="0.79992065187536243"/>
      </top>
      <bottom/>
      <diagonal/>
    </border>
    <border>
      <left style="thin">
        <color theme="8" tint="0.79992065187536243"/>
      </left>
      <right style="thin">
        <color theme="8" tint="0.79989013336588644"/>
      </right>
      <top/>
      <bottom style="thin">
        <color theme="8" tint="0.79989013336588644"/>
      </bottom>
      <diagonal/>
    </border>
    <border>
      <left style="thin">
        <color theme="8" tint="0.79992065187536243"/>
      </left>
      <right style="thin">
        <color theme="8" tint="0.79989013336588644"/>
      </right>
      <top style="thin">
        <color theme="8" tint="0.79989013336588644"/>
      </top>
      <bottom/>
      <diagonal/>
    </border>
    <border>
      <left style="thin">
        <color theme="8" tint="0.79989013336588644"/>
      </left>
      <right style="thin">
        <color theme="8" tint="0.79985961485641044"/>
      </right>
      <top/>
      <bottom style="thin">
        <color theme="8" tint="0.79985961485641044"/>
      </bottom>
      <diagonal/>
    </border>
    <border>
      <left style="thin">
        <color theme="8" tint="0.79989013336588644"/>
      </left>
      <right style="thin">
        <color theme="8" tint="0.79985961485641044"/>
      </right>
      <top/>
      <bottom/>
      <diagonal/>
    </border>
    <border>
      <left style="thin">
        <color theme="8" tint="0.79989013336588644"/>
      </left>
      <right style="thin">
        <color theme="8" tint="0.79985961485641044"/>
      </right>
      <top/>
      <bottom style="thin">
        <color theme="8" tint="0.79998168889431442"/>
      </bottom>
      <diagonal/>
    </border>
    <border>
      <left style="thin">
        <color theme="8" tint="0.79989013336588644"/>
      </left>
      <right style="thin">
        <color theme="8" tint="0.79985961485641044"/>
      </right>
      <top style="thin">
        <color theme="8" tint="0.79998168889431442"/>
      </top>
      <bottom/>
      <diagonal/>
    </border>
    <border>
      <left style="thin">
        <color theme="8" tint="0.79989013336588644"/>
      </left>
      <right style="thin">
        <color theme="8" tint="0.79985961485641044"/>
      </right>
      <top/>
      <bottom style="thin">
        <color theme="8" tint="0.79995117038483843"/>
      </bottom>
      <diagonal/>
    </border>
    <border>
      <left style="thin">
        <color theme="8" tint="0.79989013336588644"/>
      </left>
      <right style="thin">
        <color theme="8" tint="0.79985961485641044"/>
      </right>
      <top style="thin">
        <color theme="8" tint="0.79995117038483843"/>
      </top>
      <bottom/>
      <diagonal/>
    </border>
    <border>
      <left style="thin">
        <color theme="8" tint="0.79989013336588644"/>
      </left>
      <right style="thin">
        <color theme="8" tint="0.79985961485641044"/>
      </right>
      <top/>
      <bottom style="thin">
        <color theme="8" tint="0.79992065187536243"/>
      </bottom>
      <diagonal/>
    </border>
    <border>
      <left style="thin">
        <color theme="8" tint="0.79989013336588644"/>
      </left>
      <right style="thin">
        <color theme="8" tint="0.79985961485641044"/>
      </right>
      <top style="thin">
        <color theme="8" tint="0.79992065187536243"/>
      </top>
      <bottom/>
      <diagonal/>
    </border>
    <border>
      <left style="thin">
        <color theme="8" tint="0.79989013336588644"/>
      </left>
      <right style="thin">
        <color theme="8" tint="0.79985961485641044"/>
      </right>
      <top/>
      <bottom style="thin">
        <color theme="8" tint="0.79989013336588644"/>
      </bottom>
      <diagonal/>
    </border>
    <border>
      <left style="thin">
        <color theme="8" tint="0.79989013336588644"/>
      </left>
      <right style="thin">
        <color theme="8" tint="0.79985961485641044"/>
      </right>
      <top style="thin">
        <color theme="8" tint="0.79989013336588644"/>
      </top>
      <bottom/>
      <diagonal/>
    </border>
    <border>
      <left style="thin">
        <color theme="8" tint="0.79985961485641044"/>
      </left>
      <right style="thin">
        <color theme="8" tint="0.79982909634693444"/>
      </right>
      <top/>
      <bottom style="thin">
        <color theme="8" tint="0.79985961485641044"/>
      </bottom>
      <diagonal/>
    </border>
    <border>
      <left style="thin">
        <color theme="8" tint="0.79985961485641044"/>
      </left>
      <right style="thin">
        <color theme="8" tint="0.79982909634693444"/>
      </right>
      <top/>
      <bottom/>
      <diagonal/>
    </border>
    <border>
      <left style="thin">
        <color theme="8" tint="0.79985961485641044"/>
      </left>
      <right style="thin">
        <color theme="8" tint="0.79982909634693444"/>
      </right>
      <top/>
      <bottom style="thin">
        <color theme="8" tint="0.79998168889431442"/>
      </bottom>
      <diagonal/>
    </border>
    <border>
      <left style="thin">
        <color theme="8" tint="0.79985961485641044"/>
      </left>
      <right style="thin">
        <color theme="8" tint="0.79982909634693444"/>
      </right>
      <top style="thin">
        <color theme="8" tint="0.79998168889431442"/>
      </top>
      <bottom/>
      <diagonal/>
    </border>
    <border>
      <left style="thin">
        <color theme="8" tint="0.79985961485641044"/>
      </left>
      <right style="thin">
        <color theme="8" tint="0.79982909634693444"/>
      </right>
      <top/>
      <bottom style="thin">
        <color theme="8" tint="0.79995117038483843"/>
      </bottom>
      <diagonal/>
    </border>
    <border>
      <left style="thin">
        <color theme="8" tint="0.79985961485641044"/>
      </left>
      <right style="thin">
        <color theme="8" tint="0.79982909634693444"/>
      </right>
      <top style="thin">
        <color theme="8" tint="0.79995117038483843"/>
      </top>
      <bottom/>
      <diagonal/>
    </border>
    <border>
      <left style="thin">
        <color theme="8" tint="0.79985961485641044"/>
      </left>
      <right style="thin">
        <color theme="8" tint="0.79982909634693444"/>
      </right>
      <top/>
      <bottom style="thin">
        <color theme="8" tint="0.79992065187536243"/>
      </bottom>
      <diagonal/>
    </border>
    <border>
      <left style="thin">
        <color theme="8" tint="0.79985961485641044"/>
      </left>
      <right style="thin">
        <color theme="8" tint="0.79982909634693444"/>
      </right>
      <top style="thin">
        <color theme="8" tint="0.79992065187536243"/>
      </top>
      <bottom/>
      <diagonal/>
    </border>
    <border>
      <left style="thin">
        <color theme="8" tint="0.79985961485641044"/>
      </left>
      <right style="thin">
        <color theme="8" tint="0.79982909634693444"/>
      </right>
      <top/>
      <bottom style="thin">
        <color theme="8" tint="0.79989013336588644"/>
      </bottom>
      <diagonal/>
    </border>
    <border>
      <left style="thin">
        <color theme="8" tint="0.79985961485641044"/>
      </left>
      <right style="thin">
        <color theme="8" tint="0.79982909634693444"/>
      </right>
      <top style="thin">
        <color theme="8" tint="0.79989013336588644"/>
      </top>
      <bottom/>
      <diagonal/>
    </border>
    <border>
      <left style="thin">
        <color theme="8" tint="0.79998168889431442"/>
      </left>
      <right style="thin">
        <color theme="8" tint="0.79998168889431442"/>
      </right>
      <top/>
      <bottom/>
      <diagonal/>
    </border>
    <border>
      <left style="thin">
        <color theme="8" tint="0.79998168889431442"/>
      </left>
      <right style="thin">
        <color theme="8" tint="0.79998168889431442"/>
      </right>
      <top style="thin">
        <color theme="8" tint="0.79998168889431442"/>
      </top>
      <bottom/>
      <diagonal/>
    </border>
    <border>
      <left style="thin">
        <color theme="8" tint="0.79998168889431442"/>
      </left>
      <right style="thin">
        <color theme="8" tint="0.79998168889431442"/>
      </right>
      <top/>
      <bottom style="thin">
        <color theme="8" tint="0.79998168889431442"/>
      </bottom>
      <diagonal/>
    </border>
    <border>
      <left style="thin">
        <color theme="0"/>
      </left>
      <right/>
      <top/>
      <bottom/>
      <diagonal/>
    </border>
    <border>
      <left style="thin">
        <color rgb="FFB4C6E7"/>
      </left>
      <right/>
      <top style="thin">
        <color rgb="FFB4C6E7"/>
      </top>
      <bottom style="thin">
        <color rgb="FFB4C6E7"/>
      </bottom>
      <diagonal/>
    </border>
    <border>
      <left/>
      <right/>
      <top style="thin">
        <color rgb="FFB4C6E7"/>
      </top>
      <bottom style="thin">
        <color rgb="FFB4C6E7"/>
      </bottom>
      <diagonal/>
    </border>
    <border>
      <left/>
      <right style="thin">
        <color rgb="FFB4C6E7"/>
      </right>
      <top style="thin">
        <color rgb="FFB4C6E7"/>
      </top>
      <bottom style="thin">
        <color rgb="FFB4C6E7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theme="8" tint="0.79998168889431442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theme="8" tint="0.79998168889431442"/>
      </bottom>
      <diagonal/>
    </border>
    <border>
      <left/>
      <right style="thin">
        <color indexed="64"/>
      </right>
      <top style="thin">
        <color theme="8" tint="0.79998168889431442"/>
      </top>
      <bottom/>
      <diagonal/>
    </border>
    <border>
      <left style="thin">
        <color theme="8" tint="0.79998168889431442"/>
      </left>
      <right/>
      <top/>
      <bottom/>
      <diagonal/>
    </border>
    <border>
      <left style="thin">
        <color theme="0" tint="-0.14996795556505021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</borders>
  <cellStyleXfs count="51">
    <xf numFmtId="0" fontId="0" fillId="0" borderId="0" applyFill="0" applyBorder="0" applyProtection="0"/>
    <xf numFmtId="0" fontId="13" fillId="3" borderId="0" applyNumberFormat="0" applyBorder="0" applyAlignment="0" applyProtection="0"/>
    <xf numFmtId="0" fontId="7" fillId="0" borderId="0" applyNumberFormat="0" applyFill="0" applyProtection="0">
      <alignment horizontal="left" indent="3"/>
    </xf>
    <xf numFmtId="0" fontId="4" fillId="4" borderId="1" applyNumberFormat="0" applyAlignment="0" applyProtection="0"/>
    <xf numFmtId="0" fontId="5" fillId="5" borderId="2" applyNumberFormat="0" applyProtection="0">
      <alignment vertical="center"/>
    </xf>
    <xf numFmtId="166" fontId="9" fillId="0" borderId="9" applyFill="0" applyProtection="0">
      <alignment horizontal="left" vertical="center" wrapText="1" indent="1"/>
    </xf>
    <xf numFmtId="166" fontId="12" fillId="0" borderId="6" applyFill="0" applyProtection="0">
      <alignment horizontal="left" vertical="top" wrapText="1" indent="1"/>
    </xf>
    <xf numFmtId="166" fontId="2" fillId="0" borderId="0" applyNumberFormat="0" applyFill="0" applyProtection="0">
      <alignment horizontal="left" vertical="top" wrapText="1" indent="1"/>
    </xf>
    <xf numFmtId="166" fontId="11" fillId="0" borderId="8" applyNumberFormat="0" applyFill="0" applyProtection="0">
      <alignment horizontal="left" vertical="center" wrapText="1" indent="1"/>
    </xf>
    <xf numFmtId="0" fontId="6" fillId="6" borderId="0" applyNumberFormat="0" applyBorder="0" applyProtection="0">
      <alignment horizontal="center"/>
    </xf>
    <xf numFmtId="0" fontId="10" fillId="7" borderId="3" applyNumberFormat="0" applyProtection="0">
      <alignment horizontal="left" vertical="center" indent="1"/>
    </xf>
    <xf numFmtId="0" fontId="10" fillId="6" borderId="3" applyNumberFormat="0" applyProtection="0">
      <alignment horizontal="left" indent="1"/>
    </xf>
    <xf numFmtId="0" fontId="8" fillId="0" borderId="0" applyNumberFormat="0" applyFill="0" applyBorder="0" applyAlignment="0" applyProtection="0"/>
    <xf numFmtId="0" fontId="11" fillId="8" borderId="10" applyNumberFormat="0" applyFont="0" applyAlignment="0" applyProtection="0"/>
    <xf numFmtId="0" fontId="15" fillId="0" borderId="0" applyNumberFormat="0" applyFill="0" applyBorder="0" applyAlignment="0" applyProtection="0"/>
    <xf numFmtId="0" fontId="14" fillId="0" borderId="11" applyNumberFormat="0" applyFill="0" applyAlignment="0" applyProtection="0"/>
    <xf numFmtId="165" fontId="11" fillId="0" borderId="0" applyFont="0" applyFill="0" applyBorder="0" applyAlignment="0" applyProtection="0"/>
    <xf numFmtId="164" fontId="11" fillId="0" borderId="0" applyFont="0" applyFill="0" applyBorder="0" applyAlignment="0" applyProtection="0"/>
    <xf numFmtId="44" fontId="11" fillId="0" borderId="0" applyFont="0" applyFill="0" applyBorder="0" applyAlignment="0" applyProtection="0"/>
    <xf numFmtId="42" fontId="11" fillId="0" borderId="0" applyFont="0" applyFill="0" applyBorder="0" applyAlignment="0" applyProtection="0"/>
    <xf numFmtId="9" fontId="11" fillId="0" borderId="0" applyFont="0" applyFill="0" applyBorder="0" applyAlignment="0" applyProtection="0"/>
    <xf numFmtId="0" fontId="25" fillId="12" borderId="0" applyNumberFormat="0" applyBorder="0" applyAlignment="0" applyProtection="0"/>
    <xf numFmtId="0" fontId="26" fillId="13" borderId="0" applyNumberFormat="0" applyBorder="0" applyAlignment="0" applyProtection="0"/>
    <xf numFmtId="0" fontId="27" fillId="14" borderId="0" applyNumberFormat="0" applyBorder="0" applyAlignment="0" applyProtection="0"/>
    <xf numFmtId="0" fontId="28" fillId="15" borderId="91" applyNumberFormat="0" applyAlignment="0" applyProtection="0"/>
    <xf numFmtId="0" fontId="29" fillId="16" borderId="92" applyNumberFormat="0" applyAlignment="0" applyProtection="0"/>
    <xf numFmtId="0" fontId="30" fillId="16" borderId="91" applyNumberFormat="0" applyAlignment="0" applyProtection="0"/>
    <xf numFmtId="0" fontId="31" fillId="0" borderId="93" applyNumberFormat="0" applyFill="0" applyAlignment="0" applyProtection="0"/>
    <xf numFmtId="0" fontId="32" fillId="17" borderId="94" applyNumberFormat="0" applyAlignment="0" applyProtection="0"/>
    <xf numFmtId="0" fontId="33" fillId="0" borderId="0" applyNumberFormat="0" applyFill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34" fillId="20" borderId="0" applyNumberFormat="0" applyBorder="0" applyAlignment="0" applyProtection="0"/>
    <xf numFmtId="0" fontId="1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34" fillId="24" borderId="0" applyNumberFormat="0" applyBorder="0" applyAlignment="0" applyProtection="0"/>
    <xf numFmtId="0" fontId="1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34" fillId="28" borderId="0" applyNumberFormat="0" applyBorder="0" applyAlignment="0" applyProtection="0"/>
    <xf numFmtId="0" fontId="1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  <xf numFmtId="0" fontId="1" fillId="33" borderId="0" applyNumberFormat="0" applyBorder="0" applyAlignment="0" applyProtection="0"/>
    <xf numFmtId="0" fontId="1" fillId="34" borderId="0" applyNumberFormat="0" applyBorder="0" applyAlignment="0" applyProtection="0"/>
    <xf numFmtId="0" fontId="34" fillId="35" borderId="0" applyNumberFormat="0" applyBorder="0" applyAlignment="0" applyProtection="0"/>
    <xf numFmtId="0" fontId="1" fillId="36" borderId="0" applyNumberFormat="0" applyBorder="0" applyAlignment="0" applyProtection="0"/>
    <xf numFmtId="0" fontId="1" fillId="37" borderId="0" applyNumberFormat="0" applyBorder="0" applyAlignment="0" applyProtection="0"/>
    <xf numFmtId="0" fontId="1" fillId="38" borderId="0" applyNumberFormat="0" applyBorder="0" applyAlignment="0" applyProtection="0"/>
  </cellStyleXfs>
  <cellXfs count="149">
    <xf numFmtId="0" fontId="0" fillId="0" borderId="0" xfId="0"/>
    <xf numFmtId="0" fontId="16" fillId="0" borderId="0" xfId="6" applyNumberFormat="1" applyFont="1" applyFill="1" applyBorder="1">
      <alignment horizontal="left" vertical="top" wrapText="1" indent="1"/>
    </xf>
    <xf numFmtId="0" fontId="16" fillId="0" borderId="0" xfId="7" applyNumberFormat="1" applyFont="1">
      <alignment horizontal="left" vertical="top" wrapText="1" indent="1"/>
    </xf>
    <xf numFmtId="0" fontId="18" fillId="0" borderId="0" xfId="6" applyNumberFormat="1" applyFont="1" applyFill="1" applyBorder="1">
      <alignment horizontal="left" vertical="top" wrapText="1" indent="1"/>
    </xf>
    <xf numFmtId="0" fontId="19" fillId="0" borderId="0" xfId="0" applyFont="1"/>
    <xf numFmtId="0" fontId="19" fillId="2" borderId="0" xfId="0" applyFont="1" applyFill="1"/>
    <xf numFmtId="0" fontId="20" fillId="0" borderId="0" xfId="0" applyFont="1"/>
    <xf numFmtId="0" fontId="19" fillId="0" borderId="0" xfId="0" applyFont="1" applyAlignment="1">
      <alignment horizontal="left" indent="1"/>
    </xf>
    <xf numFmtId="0" fontId="18" fillId="0" borderId="0" xfId="0" applyFont="1"/>
    <xf numFmtId="0" fontId="17" fillId="0" borderId="0" xfId="0" applyFont="1" applyAlignment="1">
      <alignment horizontal="left" indent="1"/>
    </xf>
    <xf numFmtId="0" fontId="19" fillId="0" borderId="0" xfId="0" applyFont="1" applyBorder="1"/>
    <xf numFmtId="0" fontId="18" fillId="0" borderId="6" xfId="6" applyNumberFormat="1" applyFont="1" applyFill="1">
      <alignment horizontal="left" vertical="top" wrapText="1" indent="1"/>
    </xf>
    <xf numFmtId="0" fontId="18" fillId="0" borderId="5" xfId="6" applyNumberFormat="1" applyFont="1" applyFill="1" applyBorder="1">
      <alignment horizontal="left" vertical="top" wrapText="1" indent="1"/>
    </xf>
    <xf numFmtId="0" fontId="18" fillId="0" borderId="7" xfId="6" applyNumberFormat="1" applyFont="1" applyFill="1" applyBorder="1">
      <alignment horizontal="left" vertical="top" wrapText="1" indent="1"/>
    </xf>
    <xf numFmtId="0" fontId="18" fillId="0" borderId="15" xfId="6" applyNumberFormat="1" applyFont="1" applyFill="1" applyBorder="1">
      <alignment horizontal="left" vertical="top" wrapText="1" indent="1"/>
    </xf>
    <xf numFmtId="0" fontId="18" fillId="0" borderId="17" xfId="6" applyNumberFormat="1" applyFont="1" applyFill="1" applyBorder="1">
      <alignment horizontal="left" vertical="top" wrapText="1" indent="1"/>
    </xf>
    <xf numFmtId="0" fontId="18" fillId="0" borderId="19" xfId="6" applyNumberFormat="1" applyFont="1" applyFill="1" applyBorder="1">
      <alignment horizontal="left" vertical="top" wrapText="1" indent="1"/>
    </xf>
    <xf numFmtId="0" fontId="18" fillId="0" borderId="21" xfId="6" applyNumberFormat="1" applyFont="1" applyFill="1" applyBorder="1">
      <alignment horizontal="left" vertical="top" wrapText="1" indent="1"/>
    </xf>
    <xf numFmtId="0" fontId="18" fillId="0" borderId="23" xfId="6" applyNumberFormat="1" applyFont="1" applyFill="1" applyBorder="1">
      <alignment horizontal="left" vertical="top" wrapText="1" indent="1"/>
    </xf>
    <xf numFmtId="0" fontId="18" fillId="0" borderId="25" xfId="6" applyNumberFormat="1" applyFont="1" applyFill="1" applyBorder="1">
      <alignment horizontal="left" vertical="top" wrapText="1" indent="1"/>
    </xf>
    <xf numFmtId="0" fontId="18" fillId="0" borderId="27" xfId="6" applyNumberFormat="1" applyFont="1" applyFill="1" applyBorder="1">
      <alignment horizontal="left" vertical="top" wrapText="1" indent="1"/>
    </xf>
    <xf numFmtId="0" fontId="18" fillId="0" borderId="29" xfId="6" applyNumberFormat="1" applyFont="1" applyFill="1" applyBorder="1">
      <alignment horizontal="left" vertical="top" wrapText="1" indent="1"/>
    </xf>
    <xf numFmtId="0" fontId="18" fillId="0" borderId="31" xfId="6" applyNumberFormat="1" applyFont="1" applyFill="1" applyBorder="1">
      <alignment horizontal="left" vertical="top" wrapText="1" indent="1"/>
    </xf>
    <xf numFmtId="0" fontId="18" fillId="0" borderId="33" xfId="6" applyNumberFormat="1" applyFont="1" applyFill="1" applyBorder="1">
      <alignment horizontal="left" vertical="top" wrapText="1" indent="1"/>
    </xf>
    <xf numFmtId="0" fontId="18" fillId="0" borderId="24" xfId="6" applyNumberFormat="1" applyFont="1" applyFill="1" applyBorder="1">
      <alignment horizontal="left" vertical="top" wrapText="1" indent="1"/>
    </xf>
    <xf numFmtId="0" fontId="18" fillId="0" borderId="35" xfId="6" applyNumberFormat="1" applyFont="1" applyFill="1" applyBorder="1">
      <alignment horizontal="left" vertical="top" wrapText="1" indent="1"/>
    </xf>
    <xf numFmtId="0" fontId="18" fillId="0" borderId="37" xfId="6" applyNumberFormat="1" applyFont="1" applyFill="1" applyBorder="1">
      <alignment horizontal="left" vertical="top" wrapText="1" indent="1"/>
    </xf>
    <xf numFmtId="0" fontId="18" fillId="0" borderId="39" xfId="6" applyNumberFormat="1" applyFont="1" applyFill="1" applyBorder="1">
      <alignment horizontal="left" vertical="top" wrapText="1" indent="1"/>
    </xf>
    <xf numFmtId="0" fontId="18" fillId="0" borderId="41" xfId="6" applyNumberFormat="1" applyFont="1" applyFill="1" applyBorder="1">
      <alignment horizontal="left" vertical="top" wrapText="1" indent="1"/>
    </xf>
    <xf numFmtId="0" fontId="18" fillId="0" borderId="43" xfId="6" applyNumberFormat="1" applyFont="1" applyFill="1" applyBorder="1">
      <alignment horizontal="left" vertical="top" wrapText="1" indent="1"/>
    </xf>
    <xf numFmtId="0" fontId="18" fillId="0" borderId="34" xfId="6" applyNumberFormat="1" applyFont="1" applyFill="1" applyBorder="1">
      <alignment horizontal="left" vertical="top" wrapText="1" indent="1"/>
    </xf>
    <xf numFmtId="0" fontId="18" fillId="0" borderId="46" xfId="6" applyNumberFormat="1" applyFont="1" applyFill="1" applyBorder="1">
      <alignment horizontal="left" vertical="top" wrapText="1" indent="1"/>
    </xf>
    <xf numFmtId="0" fontId="18" fillId="0" borderId="48" xfId="6" applyNumberFormat="1" applyFont="1" applyFill="1" applyBorder="1">
      <alignment horizontal="left" vertical="top" wrapText="1" indent="1"/>
    </xf>
    <xf numFmtId="0" fontId="18" fillId="0" borderId="50" xfId="6" applyNumberFormat="1" applyFont="1" applyFill="1" applyBorder="1">
      <alignment horizontal="left" vertical="top" wrapText="1" indent="1"/>
    </xf>
    <xf numFmtId="0" fontId="18" fillId="0" borderId="52" xfId="6" applyNumberFormat="1" applyFont="1" applyFill="1" applyBorder="1">
      <alignment horizontal="left" vertical="top" wrapText="1" indent="1"/>
    </xf>
    <xf numFmtId="0" fontId="18" fillId="0" borderId="44" xfId="6" applyNumberFormat="1" applyFont="1" applyFill="1" applyBorder="1">
      <alignment horizontal="left" vertical="top" wrapText="1" indent="1"/>
    </xf>
    <xf numFmtId="0" fontId="18" fillId="0" borderId="56" xfId="6" applyNumberFormat="1" applyFont="1" applyFill="1" applyBorder="1">
      <alignment horizontal="left" vertical="top" wrapText="1" indent="1"/>
    </xf>
    <xf numFmtId="0" fontId="18" fillId="0" borderId="58" xfId="6" applyNumberFormat="1" applyFont="1" applyFill="1" applyBorder="1">
      <alignment horizontal="left" vertical="top" wrapText="1" indent="1"/>
    </xf>
    <xf numFmtId="0" fontId="18" fillId="0" borderId="60" xfId="6" applyNumberFormat="1" applyFont="1" applyFill="1" applyBorder="1">
      <alignment horizontal="left" vertical="top" wrapText="1" indent="1"/>
    </xf>
    <xf numFmtId="0" fontId="18" fillId="0" borderId="62" xfId="6" applyNumberFormat="1" applyFont="1" applyFill="1" applyBorder="1">
      <alignment horizontal="left" vertical="top" wrapText="1" indent="1"/>
    </xf>
    <xf numFmtId="0" fontId="18" fillId="0" borderId="54" xfId="6" applyNumberFormat="1" applyFont="1" applyFill="1" applyBorder="1">
      <alignment horizontal="left" vertical="top" wrapText="1" indent="1"/>
    </xf>
    <xf numFmtId="0" fontId="18" fillId="0" borderId="66" xfId="6" applyNumberFormat="1" applyFont="1" applyFill="1" applyBorder="1">
      <alignment horizontal="left" vertical="top" wrapText="1" indent="1"/>
    </xf>
    <xf numFmtId="0" fontId="18" fillId="0" borderId="68" xfId="6" applyNumberFormat="1" applyFont="1" applyFill="1" applyBorder="1">
      <alignment horizontal="left" vertical="top" wrapText="1" indent="1"/>
    </xf>
    <xf numFmtId="0" fontId="18" fillId="0" borderId="70" xfId="6" applyNumberFormat="1" applyFont="1" applyFill="1" applyBorder="1">
      <alignment horizontal="left" vertical="top" wrapText="1" indent="1"/>
    </xf>
    <xf numFmtId="0" fontId="18" fillId="0" borderId="72" xfId="6" applyNumberFormat="1" applyFont="1" applyFill="1" applyBorder="1">
      <alignment horizontal="left" vertical="top" wrapText="1" indent="1"/>
    </xf>
    <xf numFmtId="0" fontId="18" fillId="0" borderId="64" xfId="6" applyNumberFormat="1" applyFont="1" applyFill="1" applyBorder="1">
      <alignment horizontal="left" vertical="top" wrapText="1" indent="1"/>
    </xf>
    <xf numFmtId="0" fontId="18" fillId="0" borderId="76" xfId="6" applyNumberFormat="1" applyFont="1" applyFill="1" applyBorder="1">
      <alignment horizontal="left" vertical="top" wrapText="1" indent="1"/>
    </xf>
    <xf numFmtId="0" fontId="18" fillId="0" borderId="74" xfId="6" applyNumberFormat="1" applyFont="1" applyFill="1" applyBorder="1">
      <alignment horizontal="left" vertical="top" wrapText="1" indent="1"/>
    </xf>
    <xf numFmtId="0" fontId="18" fillId="0" borderId="84" xfId="6" applyNumberFormat="1" applyFont="1" applyFill="1" applyBorder="1">
      <alignment horizontal="left" vertical="top" wrapText="1" indent="1"/>
    </xf>
    <xf numFmtId="0" fontId="18" fillId="0" borderId="86" xfId="6" applyNumberFormat="1" applyFont="1" applyFill="1" applyBorder="1">
      <alignment horizontal="left" vertical="top" wrapText="1" indent="1"/>
    </xf>
    <xf numFmtId="0" fontId="24" fillId="9" borderId="12" xfId="10" applyFont="1" applyFill="1" applyBorder="1" applyAlignment="1">
      <alignment horizontal="center" vertical="center"/>
    </xf>
    <xf numFmtId="0" fontId="24" fillId="10" borderId="13" xfId="11" applyFont="1" applyFill="1" applyBorder="1" applyAlignment="1">
      <alignment horizontal="center" vertical="center"/>
    </xf>
    <xf numFmtId="0" fontId="24" fillId="9" borderId="13" xfId="10" applyFont="1" applyFill="1" applyBorder="1" applyAlignment="1">
      <alignment horizontal="center" vertical="center"/>
    </xf>
    <xf numFmtId="0" fontId="24" fillId="9" borderId="87" xfId="10" applyFont="1" applyFill="1" applyBorder="1" applyAlignment="1">
      <alignment horizontal="center" vertical="center"/>
    </xf>
    <xf numFmtId="0" fontId="23" fillId="9" borderId="88" xfId="9" applyFont="1" applyFill="1" applyBorder="1">
      <alignment horizontal="center"/>
    </xf>
    <xf numFmtId="0" fontId="22" fillId="9" borderId="89" xfId="2" applyFont="1" applyFill="1" applyBorder="1" applyAlignment="1"/>
    <xf numFmtId="0" fontId="19" fillId="9" borderId="89" xfId="0" applyFont="1" applyFill="1" applyBorder="1"/>
    <xf numFmtId="0" fontId="19" fillId="9" borderId="90" xfId="0" applyFont="1" applyFill="1" applyBorder="1"/>
    <xf numFmtId="166" fontId="17" fillId="0" borderId="24" xfId="5" applyFont="1" applyFill="1" applyBorder="1" applyAlignment="1">
      <alignment horizontal="left" wrapText="1" indent="1"/>
    </xf>
    <xf numFmtId="166" fontId="17" fillId="0" borderId="34" xfId="5" applyFont="1" applyFill="1" applyBorder="1" applyAlignment="1">
      <alignment horizontal="left" wrapText="1" indent="1"/>
    </xf>
    <xf numFmtId="166" fontId="17" fillId="0" borderId="45" xfId="5" applyFont="1" applyFill="1" applyBorder="1" applyAlignment="1">
      <alignment horizontal="left" wrapText="1" indent="1"/>
    </xf>
    <xf numFmtId="166" fontId="17" fillId="0" borderId="55" xfId="5" applyFont="1" applyFill="1" applyBorder="1" applyAlignment="1">
      <alignment horizontal="left" wrapText="1" indent="1"/>
    </xf>
    <xf numFmtId="166" fontId="17" fillId="0" borderId="65" xfId="5" applyFont="1" applyFill="1" applyBorder="1" applyAlignment="1">
      <alignment horizontal="left" wrapText="1" indent="1"/>
    </xf>
    <xf numFmtId="166" fontId="17" fillId="0" borderId="75" xfId="5" applyFont="1" applyFill="1" applyBorder="1" applyAlignment="1">
      <alignment horizontal="left" wrapText="1" indent="1"/>
    </xf>
    <xf numFmtId="166" fontId="17" fillId="0" borderId="0" xfId="5" applyFont="1" applyFill="1" applyBorder="1" applyAlignment="1">
      <alignment horizontal="left" wrapText="1" indent="1"/>
    </xf>
    <xf numFmtId="166" fontId="17" fillId="0" borderId="26" xfId="5" applyFont="1" applyFill="1" applyBorder="1" applyAlignment="1">
      <alignment horizontal="left" wrapText="1" indent="1"/>
    </xf>
    <xf numFmtId="166" fontId="17" fillId="0" borderId="36" xfId="5" applyFont="1" applyFill="1" applyBorder="1" applyAlignment="1">
      <alignment horizontal="left" wrapText="1" indent="1"/>
    </xf>
    <xf numFmtId="166" fontId="17" fillId="0" borderId="47" xfId="5" applyFont="1" applyFill="1" applyBorder="1" applyAlignment="1">
      <alignment horizontal="left" wrapText="1" indent="1"/>
    </xf>
    <xf numFmtId="166" fontId="17" fillId="0" borderId="57" xfId="5" applyFont="1" applyFill="1" applyBorder="1" applyAlignment="1">
      <alignment horizontal="left" wrapText="1" indent="1"/>
    </xf>
    <xf numFmtId="166" fontId="17" fillId="0" borderId="67" xfId="5" applyFont="1" applyFill="1" applyBorder="1" applyAlignment="1">
      <alignment horizontal="left" wrapText="1" indent="1"/>
    </xf>
    <xf numFmtId="166" fontId="17" fillId="0" borderId="77" xfId="5" applyFont="1" applyFill="1" applyBorder="1" applyAlignment="1">
      <alignment horizontal="left" wrapText="1" indent="1"/>
    </xf>
    <xf numFmtId="166" fontId="17" fillId="0" borderId="16" xfId="5" applyFont="1" applyFill="1" applyBorder="1" applyAlignment="1">
      <alignment horizontal="left" wrapText="1" indent="1"/>
    </xf>
    <xf numFmtId="166" fontId="17" fillId="0" borderId="28" xfId="5" applyFont="1" applyFill="1" applyBorder="1" applyAlignment="1">
      <alignment horizontal="left" wrapText="1" indent="1"/>
    </xf>
    <xf numFmtId="166" fontId="17" fillId="0" borderId="38" xfId="5" applyFont="1" applyFill="1" applyBorder="1" applyAlignment="1">
      <alignment horizontal="left" wrapText="1" indent="1"/>
    </xf>
    <xf numFmtId="166" fontId="17" fillId="0" borderId="49" xfId="5" applyFont="1" applyFill="1" applyBorder="1" applyAlignment="1">
      <alignment horizontal="left" wrapText="1" indent="1"/>
    </xf>
    <xf numFmtId="166" fontId="17" fillId="0" borderId="59" xfId="5" applyFont="1" applyFill="1" applyBorder="1" applyAlignment="1">
      <alignment horizontal="left" wrapText="1" indent="1"/>
    </xf>
    <xf numFmtId="166" fontId="17" fillId="0" borderId="69" xfId="5" applyFont="1" applyFill="1" applyBorder="1" applyAlignment="1">
      <alignment horizontal="left" wrapText="1" indent="1"/>
    </xf>
    <xf numFmtId="166" fontId="17" fillId="0" borderId="79" xfId="5" applyFont="1" applyFill="1" applyBorder="1" applyAlignment="1">
      <alignment horizontal="left" wrapText="1" indent="1"/>
    </xf>
    <xf numFmtId="166" fontId="17" fillId="0" borderId="18" xfId="5" applyFont="1" applyFill="1" applyBorder="1" applyAlignment="1">
      <alignment horizontal="left" wrapText="1" indent="1"/>
    </xf>
    <xf numFmtId="166" fontId="17" fillId="0" borderId="30" xfId="5" applyFont="1" applyFill="1" applyBorder="1" applyAlignment="1">
      <alignment horizontal="left" wrapText="1" indent="1"/>
    </xf>
    <xf numFmtId="166" fontId="17" fillId="0" borderId="40" xfId="5" applyFont="1" applyFill="1" applyBorder="1" applyAlignment="1">
      <alignment horizontal="left" wrapText="1" indent="1"/>
    </xf>
    <xf numFmtId="166" fontId="17" fillId="0" borderId="51" xfId="5" applyFont="1" applyFill="1" applyBorder="1" applyAlignment="1">
      <alignment horizontal="left" wrapText="1" indent="1"/>
    </xf>
    <xf numFmtId="166" fontId="17" fillId="0" borderId="61" xfId="5" applyFont="1" applyFill="1" applyBorder="1" applyAlignment="1">
      <alignment horizontal="left" wrapText="1" indent="1"/>
    </xf>
    <xf numFmtId="166" fontId="17" fillId="0" borderId="71" xfId="5" applyFont="1" applyFill="1" applyBorder="1" applyAlignment="1">
      <alignment horizontal="left" wrapText="1" indent="1"/>
    </xf>
    <xf numFmtId="166" fontId="17" fillId="0" borderId="81" xfId="5" applyFont="1" applyFill="1" applyBorder="1" applyAlignment="1">
      <alignment horizontal="left" wrapText="1" indent="1"/>
    </xf>
    <xf numFmtId="166" fontId="17" fillId="0" borderId="20" xfId="5" applyFont="1" applyFill="1" applyBorder="1" applyAlignment="1">
      <alignment horizontal="left" wrapText="1" indent="1"/>
    </xf>
    <xf numFmtId="166" fontId="17" fillId="0" borderId="32" xfId="5" applyFont="1" applyFill="1" applyBorder="1" applyAlignment="1">
      <alignment horizontal="left" wrapText="1" indent="1"/>
    </xf>
    <xf numFmtId="166" fontId="17" fillId="0" borderId="42" xfId="5" applyFont="1" applyFill="1" applyBorder="1" applyAlignment="1">
      <alignment horizontal="left" wrapText="1" indent="1"/>
    </xf>
    <xf numFmtId="166" fontId="17" fillId="0" borderId="53" xfId="5" applyFont="1" applyFill="1" applyBorder="1" applyAlignment="1">
      <alignment horizontal="left" wrapText="1" indent="1"/>
    </xf>
    <xf numFmtId="166" fontId="17" fillId="0" borderId="63" xfId="5" applyFont="1" applyFill="1" applyBorder="1" applyAlignment="1">
      <alignment horizontal="left" wrapText="1" indent="1"/>
    </xf>
    <xf numFmtId="166" fontId="17" fillId="0" borderId="73" xfId="5" applyFont="1" applyFill="1" applyBorder="1" applyAlignment="1">
      <alignment horizontal="left" wrapText="1" indent="1"/>
    </xf>
    <xf numFmtId="166" fontId="17" fillId="0" borderId="83" xfId="5" applyFont="1" applyFill="1" applyBorder="1" applyAlignment="1">
      <alignment horizontal="left" wrapText="1" indent="1"/>
    </xf>
    <xf numFmtId="166" fontId="17" fillId="0" borderId="22" xfId="5" applyFont="1" applyFill="1" applyBorder="1" applyAlignment="1">
      <alignment horizontal="left" wrapText="1" indent="1"/>
    </xf>
    <xf numFmtId="166" fontId="17" fillId="0" borderId="84" xfId="5" applyFont="1" applyFill="1" applyBorder="1" applyAlignment="1">
      <alignment horizontal="left" wrapText="1" indent="1"/>
    </xf>
    <xf numFmtId="166" fontId="17" fillId="0" borderId="85" xfId="5" applyFont="1" applyFill="1" applyBorder="1" applyAlignment="1">
      <alignment horizontal="left" wrapText="1" indent="1"/>
    </xf>
    <xf numFmtId="166" fontId="17" fillId="0" borderId="14" xfId="5" applyFont="1" applyFill="1" applyBorder="1" applyAlignment="1">
      <alignment horizontal="left" wrapText="1" indent="1"/>
    </xf>
    <xf numFmtId="166" fontId="17" fillId="0" borderId="5" xfId="5" applyFont="1" applyFill="1" applyBorder="1" applyAlignment="1">
      <alignment horizontal="left" wrapText="1" indent="1"/>
    </xf>
    <xf numFmtId="166" fontId="17" fillId="0" borderId="9" xfId="5" applyFont="1" applyFill="1" applyAlignment="1">
      <alignment horizontal="left" wrapText="1" indent="1"/>
    </xf>
    <xf numFmtId="166" fontId="17" fillId="0" borderId="4" xfId="5" applyFont="1" applyFill="1" applyBorder="1" applyAlignment="1">
      <alignment horizontal="left" wrapText="1" indent="1"/>
    </xf>
    <xf numFmtId="0" fontId="35" fillId="0" borderId="86" xfId="6" applyNumberFormat="1" applyFont="1" applyFill="1" applyBorder="1">
      <alignment horizontal="left" vertical="top" wrapText="1" indent="1"/>
    </xf>
    <xf numFmtId="0" fontId="36" fillId="0" borderId="86" xfId="6" applyNumberFormat="1" applyFont="1" applyFill="1" applyBorder="1">
      <alignment horizontal="left" vertical="top" wrapText="1" indent="1"/>
    </xf>
    <xf numFmtId="0" fontId="36" fillId="0" borderId="15" xfId="6" applyNumberFormat="1" applyFont="1" applyFill="1" applyBorder="1">
      <alignment horizontal="left" vertical="top" wrapText="1" indent="1"/>
    </xf>
    <xf numFmtId="0" fontId="18" fillId="0" borderId="84" xfId="6" applyNumberFormat="1" applyFont="1" applyFill="1" applyBorder="1" applyAlignment="1">
      <alignment vertical="top" wrapText="1"/>
    </xf>
    <xf numFmtId="0" fontId="36" fillId="0" borderId="84" xfId="6" applyNumberFormat="1" applyFont="1" applyFill="1" applyBorder="1" applyAlignment="1">
      <alignment vertical="top" wrapText="1"/>
    </xf>
    <xf numFmtId="0" fontId="18" fillId="0" borderId="96" xfId="6" applyNumberFormat="1" applyFont="1" applyFill="1" applyBorder="1">
      <alignment horizontal="left" vertical="top" wrapText="1" indent="1"/>
    </xf>
    <xf numFmtId="166" fontId="17" fillId="0" borderId="97" xfId="5" applyFont="1" applyFill="1" applyBorder="1" applyAlignment="1">
      <alignment horizontal="left" wrapText="1" indent="1"/>
    </xf>
    <xf numFmtId="166" fontId="17" fillId="0" borderId="95" xfId="5" applyFont="1" applyFill="1" applyBorder="1" applyAlignment="1">
      <alignment horizontal="left" wrapText="1" indent="1"/>
    </xf>
    <xf numFmtId="166" fontId="37" fillId="0" borderId="85" xfId="5" applyFont="1" applyFill="1" applyBorder="1" applyAlignment="1">
      <alignment horizontal="left" wrapText="1" indent="1"/>
    </xf>
    <xf numFmtId="0" fontId="38" fillId="0" borderId="86" xfId="6" applyNumberFormat="1" applyFont="1" applyFill="1" applyBorder="1" applyAlignment="1">
      <alignment vertical="top" wrapText="1"/>
    </xf>
    <xf numFmtId="0" fontId="38" fillId="0" borderId="96" xfId="6" applyNumberFormat="1" applyFont="1" applyFill="1" applyBorder="1" applyAlignment="1">
      <alignment vertical="top" wrapText="1"/>
    </xf>
    <xf numFmtId="0" fontId="39" fillId="0" borderId="78" xfId="6" applyNumberFormat="1" applyFont="1" applyFill="1" applyBorder="1">
      <alignment horizontal="left" vertical="top" wrapText="1" indent="1"/>
    </xf>
    <xf numFmtId="0" fontId="38" fillId="0" borderId="0" xfId="6" applyNumberFormat="1" applyFont="1" applyFill="1" applyBorder="1" applyAlignment="1">
      <alignment vertical="top" wrapText="1"/>
    </xf>
    <xf numFmtId="0" fontId="39" fillId="0" borderId="82" xfId="6" applyNumberFormat="1" applyFont="1" applyFill="1" applyBorder="1">
      <alignment horizontal="left" vertical="top" wrapText="1" indent="1"/>
    </xf>
    <xf numFmtId="0" fontId="39" fillId="0" borderId="86" xfId="6" applyNumberFormat="1" applyFont="1" applyFill="1" applyBorder="1">
      <alignment horizontal="left" vertical="top" wrapText="1" indent="1"/>
    </xf>
    <xf numFmtId="0" fontId="36" fillId="0" borderId="80" xfId="6" applyNumberFormat="1" applyFont="1" applyFill="1" applyBorder="1">
      <alignment horizontal="left" vertical="top" wrapText="1" indent="1"/>
    </xf>
    <xf numFmtId="166" fontId="40" fillId="0" borderId="16" xfId="5" applyFont="1" applyFill="1" applyBorder="1" applyAlignment="1">
      <alignment horizontal="left" wrapText="1" indent="1"/>
    </xf>
    <xf numFmtId="0" fontId="38" fillId="0" borderId="15" xfId="6" applyNumberFormat="1" applyFont="1" applyFill="1" applyBorder="1" applyAlignment="1">
      <alignment vertical="top" wrapText="1"/>
    </xf>
    <xf numFmtId="166" fontId="41" fillId="0" borderId="85" xfId="5" applyFont="1" applyFill="1" applyBorder="1" applyAlignment="1">
      <alignment horizontal="left" wrapText="1" indent="1"/>
    </xf>
    <xf numFmtId="0" fontId="38" fillId="0" borderId="86" xfId="6" applyNumberFormat="1" applyFont="1" applyFill="1" applyBorder="1">
      <alignment horizontal="left" vertical="top" wrapText="1" indent="1"/>
    </xf>
    <xf numFmtId="0" fontId="38" fillId="0" borderId="15" xfId="6" applyNumberFormat="1" applyFont="1" applyFill="1" applyBorder="1">
      <alignment horizontal="left" vertical="top" wrapText="1" indent="1"/>
    </xf>
    <xf numFmtId="166" fontId="42" fillId="0" borderId="85" xfId="5" applyFont="1" applyFill="1" applyBorder="1" applyAlignment="1">
      <alignment horizontal="left" wrapText="1" indent="1"/>
    </xf>
    <xf numFmtId="166" fontId="42" fillId="0" borderId="16" xfId="5" applyFont="1" applyFill="1" applyBorder="1" applyAlignment="1">
      <alignment horizontal="left" wrapText="1" indent="1"/>
    </xf>
    <xf numFmtId="16" fontId="38" fillId="0" borderId="86" xfId="6" applyNumberFormat="1" applyFont="1" applyFill="1" applyBorder="1">
      <alignment horizontal="left" vertical="top" wrapText="1" indent="1"/>
    </xf>
    <xf numFmtId="0" fontId="38" fillId="0" borderId="84" xfId="6" applyNumberFormat="1" applyFont="1" applyFill="1" applyBorder="1" applyAlignment="1">
      <alignment vertical="top" wrapText="1"/>
    </xf>
    <xf numFmtId="0" fontId="44" fillId="0" borderId="86" xfId="6" applyNumberFormat="1" applyFont="1" applyFill="1" applyBorder="1" applyAlignment="1">
      <alignment vertical="top" wrapText="1"/>
    </xf>
    <xf numFmtId="0" fontId="38" fillId="0" borderId="6" xfId="6" applyNumberFormat="1" applyFont="1" applyFill="1" applyAlignment="1">
      <alignment vertical="top" wrapText="1"/>
    </xf>
    <xf numFmtId="0" fontId="38" fillId="0" borderId="5" xfId="6" applyNumberFormat="1" applyFont="1" applyFill="1" applyBorder="1" applyAlignment="1">
      <alignment vertical="top" wrapText="1"/>
    </xf>
    <xf numFmtId="0" fontId="38" fillId="0" borderId="6" xfId="6" applyNumberFormat="1" applyFont="1" applyFill="1">
      <alignment horizontal="left" vertical="top" wrapText="1" indent="1"/>
    </xf>
    <xf numFmtId="0" fontId="38" fillId="0" borderId="84" xfId="6" applyNumberFormat="1" applyFont="1" applyFill="1" applyBorder="1">
      <alignment horizontal="left" vertical="top" wrapText="1" indent="1"/>
    </xf>
    <xf numFmtId="0" fontId="38" fillId="0" borderId="0" xfId="6" applyNumberFormat="1" applyFont="1" applyFill="1" applyBorder="1">
      <alignment horizontal="left" vertical="top" wrapText="1" indent="1"/>
    </xf>
    <xf numFmtId="0" fontId="44" fillId="0" borderId="84" xfId="6" applyNumberFormat="1" applyFont="1" applyFill="1" applyBorder="1">
      <alignment horizontal="left" vertical="top" wrapText="1" indent="1"/>
    </xf>
    <xf numFmtId="0" fontId="45" fillId="0" borderId="86" xfId="6" applyNumberFormat="1" applyFont="1" applyFill="1" applyBorder="1">
      <alignment horizontal="left" vertical="top" wrapText="1" indent="1"/>
    </xf>
    <xf numFmtId="0" fontId="46" fillId="0" borderId="86" xfId="6" applyNumberFormat="1" applyFont="1" applyFill="1" applyBorder="1">
      <alignment horizontal="left" vertical="top" wrapText="1" indent="1"/>
    </xf>
    <xf numFmtId="0" fontId="35" fillId="0" borderId="5" xfId="6" applyNumberFormat="1" applyFont="1" applyFill="1" applyBorder="1">
      <alignment horizontal="left" vertical="top" wrapText="1" indent="1"/>
    </xf>
    <xf numFmtId="0" fontId="36" fillId="0" borderId="6" xfId="6" applyNumberFormat="1" applyFont="1" applyFill="1">
      <alignment horizontal="left" vertical="top" wrapText="1" indent="1"/>
    </xf>
    <xf numFmtId="0" fontId="36" fillId="0" borderId="5" xfId="6" applyNumberFormat="1" applyFont="1" applyFill="1" applyBorder="1">
      <alignment horizontal="left" vertical="top" wrapText="1" indent="1"/>
    </xf>
    <xf numFmtId="0" fontId="23" fillId="11" borderId="89" xfId="2" applyFont="1" applyFill="1" applyBorder="1" applyAlignment="1">
      <alignment horizontal="left"/>
    </xf>
    <xf numFmtId="0" fontId="21" fillId="0" borderId="8" xfId="8" applyNumberFormat="1" applyFont="1" applyAlignment="1">
      <alignment horizontal="left" wrapText="1" indent="1"/>
    </xf>
    <xf numFmtId="0" fontId="21" fillId="0" borderId="0" xfId="8" applyNumberFormat="1" applyFont="1" applyBorder="1" applyAlignment="1">
      <alignment horizontal="left" wrapText="1" indent="1"/>
    </xf>
    <xf numFmtId="0" fontId="21" fillId="0" borderId="5" xfId="8" applyNumberFormat="1" applyFont="1" applyBorder="1" applyAlignment="1">
      <alignment horizontal="left" wrapText="1" indent="1"/>
    </xf>
    <xf numFmtId="0" fontId="18" fillId="0" borderId="0" xfId="7" applyNumberFormat="1" applyFont="1">
      <alignment horizontal="left" vertical="top" wrapText="1" indent="1"/>
    </xf>
    <xf numFmtId="0" fontId="35" fillId="0" borderId="0" xfId="7" applyNumberFormat="1" applyFont="1">
      <alignment horizontal="left" vertical="top" wrapText="1" indent="1"/>
    </xf>
    <xf numFmtId="0" fontId="17" fillId="0" borderId="0" xfId="8" applyNumberFormat="1" applyFont="1" applyBorder="1" applyAlignment="1">
      <alignment horizontal="left" wrapText="1" indent="1"/>
    </xf>
    <xf numFmtId="0" fontId="17" fillId="0" borderId="5" xfId="8" applyNumberFormat="1" applyFont="1" applyBorder="1" applyAlignment="1">
      <alignment horizontal="left" wrapText="1" indent="1"/>
    </xf>
    <xf numFmtId="0" fontId="21" fillId="0" borderId="98" xfId="8" applyNumberFormat="1" applyFont="1" applyBorder="1" applyAlignment="1">
      <alignment horizontal="left" wrapText="1" indent="1"/>
    </xf>
    <xf numFmtId="0" fontId="21" fillId="0" borderId="99" xfId="8" applyNumberFormat="1" applyFont="1" applyBorder="1" applyAlignment="1">
      <alignment horizontal="left" wrapText="1" indent="1"/>
    </xf>
    <xf numFmtId="0" fontId="47" fillId="0" borderId="98" xfId="7" applyNumberFormat="1" applyFont="1" applyBorder="1">
      <alignment horizontal="left" vertical="top" wrapText="1" indent="1"/>
    </xf>
    <xf numFmtId="0" fontId="18" fillId="0" borderId="100" xfId="7" applyNumberFormat="1" applyFont="1" applyBorder="1">
      <alignment horizontal="left" vertical="top" wrapText="1" indent="1"/>
    </xf>
    <xf numFmtId="0" fontId="44" fillId="0" borderId="86" xfId="6" applyNumberFormat="1" applyFont="1" applyFill="1" applyBorder="1">
      <alignment horizontal="left" vertical="top" wrapText="1" indent="1"/>
    </xf>
  </cellXfs>
  <cellStyles count="51">
    <cellStyle name="20 % - Accent1" xfId="30" builtinId="30" customBuiltin="1"/>
    <cellStyle name="20 % - Accent2" xfId="33" builtinId="34" customBuiltin="1"/>
    <cellStyle name="20 % - Accent3" xfId="37" builtinId="38" customBuiltin="1"/>
    <cellStyle name="20 % - Accent4" xfId="41" builtinId="42" customBuiltin="1"/>
    <cellStyle name="20 % - Accent5" xfId="44" builtinId="46" customBuiltin="1"/>
    <cellStyle name="20 % - Accent6" xfId="48" builtinId="50" customBuiltin="1"/>
    <cellStyle name="40 % - Accent1" xfId="1" builtinId="31" customBuiltin="1"/>
    <cellStyle name="40 % - Accent2" xfId="34" builtinId="35" customBuiltin="1"/>
    <cellStyle name="40 % - Accent3" xfId="38" builtinId="39" customBuiltin="1"/>
    <cellStyle name="40 % - Accent4" xfId="42" builtinId="43" customBuiltin="1"/>
    <cellStyle name="40 % - Accent5" xfId="45" builtinId="47" customBuiltin="1"/>
    <cellStyle name="40 % - Accent6" xfId="49" builtinId="51" customBuiltin="1"/>
    <cellStyle name="60 % - Accent1" xfId="31" builtinId="32" customBuiltin="1"/>
    <cellStyle name="60 % - Accent2" xfId="35" builtinId="36" customBuiltin="1"/>
    <cellStyle name="60 % - Accent3" xfId="39" builtinId="40" customBuiltin="1"/>
    <cellStyle name="60 % - Accent4" xfId="43" builtinId="44" customBuiltin="1"/>
    <cellStyle name="60 % - Accent5" xfId="46" builtinId="48" customBuiltin="1"/>
    <cellStyle name="60 % - Accent6" xfId="50" builtinId="52" customBuiltin="1"/>
    <cellStyle name="Accent1" xfId="3" builtinId="29" customBuiltin="1"/>
    <cellStyle name="Accent2" xfId="32" builtinId="33" customBuiltin="1"/>
    <cellStyle name="Accent3" xfId="36" builtinId="37" customBuiltin="1"/>
    <cellStyle name="Accent4" xfId="40" builtinId="41" customBuiltin="1"/>
    <cellStyle name="Accent5" xfId="4" builtinId="45" customBuiltin="1"/>
    <cellStyle name="Accent6" xfId="47" builtinId="49" customBuiltin="1"/>
    <cellStyle name="Avertissement" xfId="29" builtinId="11" customBuiltin="1"/>
    <cellStyle name="Calcul" xfId="26" builtinId="22" customBuiltin="1"/>
    <cellStyle name="Cellule liée" xfId="27" builtinId="24" customBuiltin="1"/>
    <cellStyle name="Détail jour" xfId="6" xr:uid="{00000000-0005-0000-0000-000004000000}"/>
    <cellStyle name="En-tête de notes" xfId="8" xr:uid="{00000000-0005-0000-0000-00000D000000}"/>
    <cellStyle name="Entrée" xfId="24" builtinId="20" customBuiltin="1"/>
    <cellStyle name="Insatisfaisant" xfId="22" builtinId="27" customBuiltin="1"/>
    <cellStyle name="Jour" xfId="5" xr:uid="{00000000-0005-0000-0000-000003000000}"/>
    <cellStyle name="Milliers" xfId="16" builtinId="3" customBuiltin="1"/>
    <cellStyle name="Milliers [0]" xfId="17" builtinId="6" customBuiltin="1"/>
    <cellStyle name="Monétaire" xfId="18" builtinId="4" customBuiltin="1"/>
    <cellStyle name="Monétaire [0]" xfId="19" builtinId="7" customBuiltin="1"/>
    <cellStyle name="Neutre" xfId="23" builtinId="28" customBuiltin="1"/>
    <cellStyle name="Normal" xfId="0" builtinId="0" customBuiltin="1"/>
    <cellStyle name="Note" xfId="13" builtinId="10" customBuiltin="1"/>
    <cellStyle name="Notes" xfId="7" xr:uid="{00000000-0005-0000-0000-00000C000000}"/>
    <cellStyle name="Pourcentage" xfId="20" builtinId="5" customBuiltin="1"/>
    <cellStyle name="Satisfaisant" xfId="21" builtinId="26" customBuiltin="1"/>
    <cellStyle name="Sortie" xfId="25" builtinId="21" customBuiltin="1"/>
    <cellStyle name="Texte explicatif" xfId="14" builtinId="53" customBuiltin="1"/>
    <cellStyle name="Titre" xfId="9" builtinId="15" customBuiltin="1"/>
    <cellStyle name="Titre 1" xfId="2" builtinId="16" customBuiltin="1"/>
    <cellStyle name="Titre 2" xfId="10" builtinId="17" customBuiltin="1"/>
    <cellStyle name="Titre 3" xfId="11" builtinId="18" customBuiltin="1"/>
    <cellStyle name="Titre 4" xfId="12" builtinId="19" customBuiltin="1"/>
    <cellStyle name="Total" xfId="15" builtinId="25" customBuiltin="1"/>
    <cellStyle name="Vérification" xfId="28" builtinId="23" customBuiltin="1"/>
  </cellStyles>
  <dxfs count="12"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theme="2" tint="-0.499984740745262"/>
      </font>
    </dxf>
  </dxf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F1F2F5"/>
      <rgbColor rgb="00008080"/>
      <rgbColor rgb="00E4EAF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314265"/>
      <rgbColor rgb="00CCFFCC"/>
      <rgbColor rgb="00FFEECD"/>
      <rgbColor rgb="00D0D8E2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71778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4B4B4B"/>
    </indexedColors>
    <mruColors>
      <color rgb="FFB4C6E7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9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3" Type="http://schemas.openxmlformats.org/officeDocument/2006/relationships/image" Target="../media/image3.png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5" Type="http://schemas.openxmlformats.org/officeDocument/2006/relationships/image" Target="../media/image5.emf"/><Relationship Id="rId10" Type="http://schemas.openxmlformats.org/officeDocument/2006/relationships/image" Target="../media/image10.emf"/><Relationship Id="rId4" Type="http://schemas.openxmlformats.org/officeDocument/2006/relationships/image" Target="../media/image4.emf"/><Relationship Id="rId9" Type="http://schemas.openxmlformats.org/officeDocument/2006/relationships/image" Target="../media/image9.emf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.png"/><Relationship Id="rId3" Type="http://schemas.openxmlformats.org/officeDocument/2006/relationships/image" Target="../media/image15.png"/><Relationship Id="rId7" Type="http://schemas.openxmlformats.org/officeDocument/2006/relationships/image" Target="../media/image2.png"/><Relationship Id="rId12" Type="http://schemas.openxmlformats.org/officeDocument/2006/relationships/image" Target="../media/image21.png"/><Relationship Id="rId2" Type="http://schemas.openxmlformats.org/officeDocument/2006/relationships/image" Target="../media/image14.png"/><Relationship Id="rId1" Type="http://schemas.openxmlformats.org/officeDocument/2006/relationships/image" Target="../media/image13.png"/><Relationship Id="rId6" Type="http://schemas.openxmlformats.org/officeDocument/2006/relationships/image" Target="../media/image1.png"/><Relationship Id="rId11" Type="http://schemas.openxmlformats.org/officeDocument/2006/relationships/image" Target="../media/image20.png"/><Relationship Id="rId5" Type="http://schemas.openxmlformats.org/officeDocument/2006/relationships/image" Target="../media/image17.png"/><Relationship Id="rId10" Type="http://schemas.openxmlformats.org/officeDocument/2006/relationships/image" Target="../media/image19.png"/><Relationship Id="rId4" Type="http://schemas.openxmlformats.org/officeDocument/2006/relationships/image" Target="../media/image16.png"/><Relationship Id="rId9" Type="http://schemas.openxmlformats.org/officeDocument/2006/relationships/image" Target="../media/image1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145</xdr:row>
      <xdr:rowOff>0</xdr:rowOff>
    </xdr:from>
    <xdr:to>
      <xdr:col>6</xdr:col>
      <xdr:colOff>2328672</xdr:colOff>
      <xdr:row>146</xdr:row>
      <xdr:rowOff>4572</xdr:rowOff>
    </xdr:to>
    <xdr:pic>
      <xdr:nvPicPr>
        <xdr:cNvPr id="23" name="Image_6" descr="Photo de délivrance de diplôme" title="Bannière 6">
          <a:extLst>
            <a:ext uri="{FF2B5EF4-FFF2-40B4-BE49-F238E27FC236}">
              <a16:creationId xmlns:a16="http://schemas.microsoft.com/office/drawing/2014/main" id="{50BC1FD7-D72F-49A0-A412-20A4EA88C462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876925" y="67236975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161</xdr:row>
      <xdr:rowOff>0</xdr:rowOff>
    </xdr:from>
    <xdr:to>
      <xdr:col>6</xdr:col>
      <xdr:colOff>2328672</xdr:colOff>
      <xdr:row>162</xdr:row>
      <xdr:rowOff>4572</xdr:rowOff>
    </xdr:to>
    <xdr:pic>
      <xdr:nvPicPr>
        <xdr:cNvPr id="24" name="Image_7" descr="Photo d’étudiants en train de jouer" title="Bannière 7">
          <a:extLst>
            <a:ext uri="{FF2B5EF4-FFF2-40B4-BE49-F238E27FC236}">
              <a16:creationId xmlns:a16="http://schemas.microsoft.com/office/drawing/2014/main" id="{C999160F-4DB7-47B7-89EA-4159941E917D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876925" y="74695050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177</xdr:row>
      <xdr:rowOff>0</xdr:rowOff>
    </xdr:from>
    <xdr:to>
      <xdr:col>6</xdr:col>
      <xdr:colOff>2328672</xdr:colOff>
      <xdr:row>178</xdr:row>
      <xdr:rowOff>4572</xdr:rowOff>
    </xdr:to>
    <xdr:pic>
      <xdr:nvPicPr>
        <xdr:cNvPr id="25" name="Image_8" descr="Photo d’une fille utilisant son bloc-notes" title="Bannière 8">
          <a:extLst>
            <a:ext uri="{FF2B5EF4-FFF2-40B4-BE49-F238E27FC236}">
              <a16:creationId xmlns:a16="http://schemas.microsoft.com/office/drawing/2014/main" id="{5BCC9D6A-D8DC-4F49-B7B1-607B5E45E35C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876925" y="82153125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5</xdr:col>
      <xdr:colOff>533400</xdr:colOff>
      <xdr:row>17</xdr:row>
      <xdr:rowOff>9526</xdr:rowOff>
    </xdr:from>
    <xdr:to>
      <xdr:col>6</xdr:col>
      <xdr:colOff>2785110</xdr:colOff>
      <xdr:row>18</xdr:row>
      <xdr:rowOff>34290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D783DD60-061D-2A66-876D-4A8CE5FC6E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7581901"/>
          <a:ext cx="4229100" cy="12191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99061</xdr:colOff>
      <xdr:row>96</xdr:row>
      <xdr:rowOff>106680</xdr:rowOff>
    </xdr:from>
    <xdr:to>
      <xdr:col>6</xdr:col>
      <xdr:colOff>1558290</xdr:colOff>
      <xdr:row>97</xdr:row>
      <xdr:rowOff>1520189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F6CAF1A4-0084-9F4F-BE11-D16BD3DD7A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2619"/>
        <a:stretch>
          <a:fillRect/>
        </a:stretch>
      </xdr:blipFill>
      <xdr:spPr bwMode="auto">
        <a:xfrm>
          <a:off x="7962901" y="45369480"/>
          <a:ext cx="1457324" cy="15087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1546860</xdr:colOff>
      <xdr:row>96</xdr:row>
      <xdr:rowOff>106678</xdr:rowOff>
    </xdr:from>
    <xdr:to>
      <xdr:col>7</xdr:col>
      <xdr:colOff>270162</xdr:colOff>
      <xdr:row>98</xdr:row>
      <xdr:rowOff>34290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3CCA3831-36F0-9449-2A30-C52BBB12BA5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33" r="23375" b="-4104"/>
        <a:stretch>
          <a:fillRect/>
        </a:stretch>
      </xdr:blipFill>
      <xdr:spPr bwMode="auto">
        <a:xfrm>
          <a:off x="9410700" y="45369478"/>
          <a:ext cx="1569372" cy="15468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1050131</xdr:colOff>
      <xdr:row>81</xdr:row>
      <xdr:rowOff>0</xdr:rowOff>
    </xdr:from>
    <xdr:to>
      <xdr:col>6</xdr:col>
      <xdr:colOff>228600</xdr:colOff>
      <xdr:row>82</xdr:row>
      <xdr:rowOff>33566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D7283DC9-0A56-E6EF-B7CD-8F30D79C91F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44" t="5564" r="19734" b="43564"/>
        <a:stretch>
          <a:fillRect/>
        </a:stretch>
      </xdr:blipFill>
      <xdr:spPr bwMode="auto">
        <a:xfrm>
          <a:off x="6927056" y="37899975"/>
          <a:ext cx="1159669" cy="12413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47011</xdr:colOff>
      <xdr:row>65</xdr:row>
      <xdr:rowOff>19051</xdr:rowOff>
    </xdr:from>
    <xdr:to>
      <xdr:col>6</xdr:col>
      <xdr:colOff>1977390</xdr:colOff>
      <xdr:row>66</xdr:row>
      <xdr:rowOff>1904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6FDDA3C4-8B5D-9376-D97A-26C50F7AE01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9" t="35653" r="20000" b="30659"/>
        <a:stretch>
          <a:fillRect/>
        </a:stretch>
      </xdr:blipFill>
      <xdr:spPr bwMode="auto">
        <a:xfrm>
          <a:off x="7905136" y="30289501"/>
          <a:ext cx="1924664" cy="11906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1524000</xdr:colOff>
      <xdr:row>0</xdr:row>
      <xdr:rowOff>104775</xdr:rowOff>
    </xdr:from>
    <xdr:to>
      <xdr:col>6</xdr:col>
      <xdr:colOff>1676400</xdr:colOff>
      <xdr:row>2</xdr:row>
      <xdr:rowOff>0</xdr:rowOff>
    </xdr:to>
    <xdr:pic>
      <xdr:nvPicPr>
        <xdr:cNvPr id="1026" name="Picture 2">
          <a:extLst>
            <a:ext uri="{FF2B5EF4-FFF2-40B4-BE49-F238E27FC236}">
              <a16:creationId xmlns:a16="http://schemas.microsoft.com/office/drawing/2014/main" id="{3D6537C9-6483-4B6D-1E48-B5C62D7913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104775"/>
          <a:ext cx="213360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1247775</xdr:colOff>
      <xdr:row>33</xdr:row>
      <xdr:rowOff>9525</xdr:rowOff>
    </xdr:from>
    <xdr:to>
      <xdr:col>6</xdr:col>
      <xdr:colOff>1642110</xdr:colOff>
      <xdr:row>34</xdr:row>
      <xdr:rowOff>0</xdr:rowOff>
    </xdr:to>
    <xdr:pic>
      <xdr:nvPicPr>
        <xdr:cNvPr id="1028" name="Picture 4">
          <a:extLst>
            <a:ext uri="{FF2B5EF4-FFF2-40B4-BE49-F238E27FC236}">
              <a16:creationId xmlns:a16="http://schemas.microsoft.com/office/drawing/2014/main" id="{331AA841-0FD4-A0B8-1235-A9F8B893F6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15363825"/>
          <a:ext cx="2381250" cy="1200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1295400</xdr:colOff>
      <xdr:row>113</xdr:row>
      <xdr:rowOff>0</xdr:rowOff>
    </xdr:from>
    <xdr:to>
      <xdr:col>6</xdr:col>
      <xdr:colOff>2366010</xdr:colOff>
      <xdr:row>114</xdr:row>
      <xdr:rowOff>41910</xdr:rowOff>
    </xdr:to>
    <xdr:pic>
      <xdr:nvPicPr>
        <xdr:cNvPr id="1029" name="Picture 5">
          <a:extLst>
            <a:ext uri="{FF2B5EF4-FFF2-40B4-BE49-F238E27FC236}">
              <a16:creationId xmlns:a16="http://schemas.microsoft.com/office/drawing/2014/main" id="{65A46227-CF60-E31E-E545-CCB5DE059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52816125"/>
          <a:ext cx="3038475" cy="1257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219075</xdr:colOff>
      <xdr:row>81</xdr:row>
      <xdr:rowOff>9525</xdr:rowOff>
    </xdr:from>
    <xdr:to>
      <xdr:col>6</xdr:col>
      <xdr:colOff>2061210</xdr:colOff>
      <xdr:row>82</xdr:row>
      <xdr:rowOff>38100</xdr:rowOff>
    </xdr:to>
    <xdr:pic>
      <xdr:nvPicPr>
        <xdr:cNvPr id="1031" name="Picture 7">
          <a:extLst>
            <a:ext uri="{FF2B5EF4-FFF2-40B4-BE49-F238E27FC236}">
              <a16:creationId xmlns:a16="http://schemas.microsoft.com/office/drawing/2014/main" id="{06D16233-1602-6008-E37B-35F928598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77200" y="37909500"/>
          <a:ext cx="1857375" cy="1238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9524</xdr:colOff>
      <xdr:row>0</xdr:row>
      <xdr:rowOff>114299</xdr:rowOff>
    </xdr:from>
    <xdr:to>
      <xdr:col>1</xdr:col>
      <xdr:colOff>4334636</xdr:colOff>
      <xdr:row>1</xdr:row>
      <xdr:rowOff>1216151</xdr:rowOff>
    </xdr:to>
    <xdr:pic>
      <xdr:nvPicPr>
        <xdr:cNvPr id="2" name="Image_1" descr="Photo d’une fille en train d’écrire" title="Bannière 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114299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1</xdr:row>
      <xdr:rowOff>1304924</xdr:rowOff>
    </xdr:from>
    <xdr:to>
      <xdr:col>1</xdr:col>
      <xdr:colOff>4334636</xdr:colOff>
      <xdr:row>2</xdr:row>
      <xdr:rowOff>1216151</xdr:rowOff>
    </xdr:to>
    <xdr:pic>
      <xdr:nvPicPr>
        <xdr:cNvPr id="3" name="Image_2" descr="Photo d’étudiants en train de discuter" title="Bannière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02"/>
        <a:stretch/>
      </xdr:blipFill>
      <xdr:spPr>
        <a:xfrm>
          <a:off x="133349" y="1419224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2</xdr:row>
      <xdr:rowOff>1304924</xdr:rowOff>
    </xdr:from>
    <xdr:to>
      <xdr:col>1</xdr:col>
      <xdr:colOff>4334636</xdr:colOff>
      <xdr:row>3</xdr:row>
      <xdr:rowOff>1216151</xdr:rowOff>
    </xdr:to>
    <xdr:pic>
      <xdr:nvPicPr>
        <xdr:cNvPr id="4" name="Image_3" descr="Photo d’un homme traversant la rue" title="Bannière 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2724149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3</xdr:row>
      <xdr:rowOff>1304924</xdr:rowOff>
    </xdr:from>
    <xdr:to>
      <xdr:col>1</xdr:col>
      <xdr:colOff>4334636</xdr:colOff>
      <xdr:row>4</xdr:row>
      <xdr:rowOff>1216151</xdr:rowOff>
    </xdr:to>
    <xdr:pic>
      <xdr:nvPicPr>
        <xdr:cNvPr id="5" name="Image_4" descr="Photo d’étudiants levant leurs mains" title="Bannière 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4029074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4</xdr:row>
      <xdr:rowOff>1304924</xdr:rowOff>
    </xdr:from>
    <xdr:to>
      <xdr:col>1</xdr:col>
      <xdr:colOff>4334636</xdr:colOff>
      <xdr:row>5</xdr:row>
      <xdr:rowOff>1216151</xdr:rowOff>
    </xdr:to>
    <xdr:pic>
      <xdr:nvPicPr>
        <xdr:cNvPr id="6" name="Image_5" descr="Photo d’étudiant en cours" title="Bannière 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5333999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5</xdr:row>
      <xdr:rowOff>1304924</xdr:rowOff>
    </xdr:from>
    <xdr:to>
      <xdr:col>1</xdr:col>
      <xdr:colOff>4334636</xdr:colOff>
      <xdr:row>6</xdr:row>
      <xdr:rowOff>1216151</xdr:rowOff>
    </xdr:to>
    <xdr:pic>
      <xdr:nvPicPr>
        <xdr:cNvPr id="7" name="Image_6" descr="Photo de délivrance de diplôme" title="Bannière 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6638924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6</xdr:row>
      <xdr:rowOff>1304924</xdr:rowOff>
    </xdr:from>
    <xdr:to>
      <xdr:col>1</xdr:col>
      <xdr:colOff>4334636</xdr:colOff>
      <xdr:row>7</xdr:row>
      <xdr:rowOff>1216151</xdr:rowOff>
    </xdr:to>
    <xdr:pic>
      <xdr:nvPicPr>
        <xdr:cNvPr id="8" name="Image_7" descr="Photo d’étudiants en train de jouer" title="Bannière 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7943849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7</xdr:row>
      <xdr:rowOff>1304924</xdr:rowOff>
    </xdr:from>
    <xdr:to>
      <xdr:col>1</xdr:col>
      <xdr:colOff>4334636</xdr:colOff>
      <xdr:row>8</xdr:row>
      <xdr:rowOff>1216151</xdr:rowOff>
    </xdr:to>
    <xdr:pic>
      <xdr:nvPicPr>
        <xdr:cNvPr id="9" name="Image_8" descr="Photo d’une fille utilisant son bloc-notes" title="Bannière 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9248774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8</xdr:row>
      <xdr:rowOff>1304924</xdr:rowOff>
    </xdr:from>
    <xdr:to>
      <xdr:col>1</xdr:col>
      <xdr:colOff>4334636</xdr:colOff>
      <xdr:row>9</xdr:row>
      <xdr:rowOff>1216151</xdr:rowOff>
    </xdr:to>
    <xdr:pic>
      <xdr:nvPicPr>
        <xdr:cNvPr id="10" name="Image_9" descr="Photo d’une équipe de football" title="Bannière 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10553699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9</xdr:row>
      <xdr:rowOff>1304924</xdr:rowOff>
    </xdr:from>
    <xdr:to>
      <xdr:col>1</xdr:col>
      <xdr:colOff>4334636</xdr:colOff>
      <xdr:row>10</xdr:row>
      <xdr:rowOff>1216151</xdr:rowOff>
    </xdr:to>
    <xdr:pic>
      <xdr:nvPicPr>
        <xdr:cNvPr id="11" name="Image_10" descr="Photo d’un rassemblement de basketball" title="Bannière 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11858624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10</xdr:row>
      <xdr:rowOff>1304924</xdr:rowOff>
    </xdr:from>
    <xdr:to>
      <xdr:col>1</xdr:col>
      <xdr:colOff>4334636</xdr:colOff>
      <xdr:row>11</xdr:row>
      <xdr:rowOff>1216151</xdr:rowOff>
    </xdr:to>
    <xdr:pic>
      <xdr:nvPicPr>
        <xdr:cNvPr id="12" name="Image_11" descr="Photo d’étudiants dans un labo" title="Bannière 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13163549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11</xdr:row>
      <xdr:rowOff>1304924</xdr:rowOff>
    </xdr:from>
    <xdr:to>
      <xdr:col>1</xdr:col>
      <xdr:colOff>4334636</xdr:colOff>
      <xdr:row>12</xdr:row>
      <xdr:rowOff>1216151</xdr:rowOff>
    </xdr:to>
    <xdr:pic>
      <xdr:nvPicPr>
        <xdr:cNvPr id="13" name="Image_12" descr="Photo d’une fille portant des cadeaux" title="Bannière 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14468474"/>
          <a:ext cx="4325112" cy="121615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Custom 1">
      <a:majorFont>
        <a:latin typeface="Franklin Gothic Medium Cond"/>
        <a:ea typeface=""/>
        <a:cs typeface=""/>
      </a:majorFont>
      <a:minorFont>
        <a:latin typeface="Trebuchet MS"/>
        <a:ea typeface=""/>
        <a:cs typeface="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pageSetUpPr autoPageBreaks="0"/>
  </sheetPr>
  <dimension ref="A1:I192"/>
  <sheetViews>
    <sheetView showGridLines="0" tabSelected="1" topLeftCell="A48" zoomScaleNormal="100" workbookViewId="0">
      <selection activeCell="G59" sqref="G59"/>
    </sheetView>
  </sheetViews>
  <sheetFormatPr baseColWidth="10" defaultColWidth="8.75" defaultRowHeight="16.5"/>
  <cols>
    <col min="1" max="1" width="1.625" style="4" customWidth="1"/>
    <col min="2" max="2" width="18.875" style="4" customWidth="1"/>
    <col min="3" max="3" width="11.625" style="4" customWidth="1"/>
    <col min="4" max="4" width="17" style="4" customWidth="1"/>
    <col min="5" max="5" width="18.875" style="4" customWidth="1"/>
    <col min="6" max="6" width="26" style="4" customWidth="1"/>
    <col min="7" max="7" width="37.375" style="4" customWidth="1"/>
    <col min="8" max="8" width="36.625" style="4" customWidth="1"/>
    <col min="9" max="9" width="1.625" style="4" customWidth="1"/>
    <col min="10" max="13" width="8.75" style="4"/>
    <col min="14" max="14" width="6.75" style="4" customWidth="1"/>
    <col min="15" max="16384" width="8.75" style="4"/>
  </cols>
  <sheetData>
    <row r="1" spans="1:9" ht="9" customHeight="1">
      <c r="A1" s="5"/>
      <c r="I1" s="4" t="s">
        <v>2</v>
      </c>
    </row>
    <row r="2" spans="1:9" ht="95.25" customHeight="1">
      <c r="B2" s="54">
        <v>2026</v>
      </c>
      <c r="C2" s="136" t="s">
        <v>3</v>
      </c>
      <c r="D2" s="136"/>
      <c r="E2" s="55"/>
      <c r="F2" s="56"/>
      <c r="G2" s="56"/>
      <c r="H2" s="57"/>
    </row>
    <row r="3" spans="1:9" ht="9" customHeight="1"/>
    <row r="4" spans="1:9" s="6" customFormat="1" ht="24" customHeight="1">
      <c r="B4" s="50" t="s">
        <v>0</v>
      </c>
      <c r="C4" s="51" t="str">
        <f>(TEXT(C5,"jjjj"))</f>
        <v>mardi</v>
      </c>
      <c r="D4" s="52" t="str">
        <f>TEXT(D5,"jjjj")</f>
        <v>mercredi</v>
      </c>
      <c r="E4" s="51" t="str">
        <f>TEXT(E5,"jjjj")</f>
        <v>jeudi</v>
      </c>
      <c r="F4" s="52" t="str">
        <f>TEXT(F5,"jjjj")</f>
        <v>vendredi</v>
      </c>
      <c r="G4" s="51" t="str">
        <f>TEXT(G5,"jjjj")</f>
        <v>samedi</v>
      </c>
      <c r="H4" s="53" t="str">
        <f>(TEXT(H5,"jjjj"))</f>
        <v>dimanche</v>
      </c>
    </row>
    <row r="5" spans="1:9" s="7" customFormat="1" ht="24" customHeight="1">
      <c r="B5" s="58">
        <f t="array" ref="B5:H5">Jours+1+DATE(Calendrier1an,OptionCalendrier1mois,1)-WEEKDAY(DATE(Calendrier1an,OptionCalendrier1mois,1),OptionJoursemaine)</f>
        <v>46265</v>
      </c>
      <c r="C5" s="59">
        <v>46266</v>
      </c>
      <c r="D5" s="60">
        <v>46267</v>
      </c>
      <c r="E5" s="61">
        <v>46268</v>
      </c>
      <c r="F5" s="62">
        <v>46269</v>
      </c>
      <c r="G5" s="63">
        <v>46270</v>
      </c>
      <c r="H5" s="64">
        <v>46271</v>
      </c>
    </row>
    <row r="6" spans="1:9" s="8" customFormat="1" ht="51" customHeight="1">
      <c r="B6" s="19"/>
      <c r="C6" s="25"/>
      <c r="D6" s="31"/>
      <c r="E6" s="36"/>
      <c r="F6" s="41"/>
      <c r="G6" s="46"/>
      <c r="H6" s="14"/>
    </row>
    <row r="7" spans="1:9" s="7" customFormat="1" ht="24" customHeight="1">
      <c r="B7" s="65">
        <f t="array" ref="B7:H7">Jours+8+DATE(Calendrier1an,OptionCalendrier1mois,1)-WEEKDAY(DATE(Calendrier1an,OptionCalendrier1mois,1),OptionJoursemaine)</f>
        <v>46272</v>
      </c>
      <c r="C7" s="66">
        <v>46273</v>
      </c>
      <c r="D7" s="67">
        <v>46274</v>
      </c>
      <c r="E7" s="68">
        <v>46275</v>
      </c>
      <c r="F7" s="69">
        <v>46276</v>
      </c>
      <c r="G7" s="70">
        <v>46277</v>
      </c>
      <c r="H7" s="71">
        <v>46278</v>
      </c>
    </row>
    <row r="8" spans="1:9" s="8" customFormat="1" ht="51" customHeight="1">
      <c r="B8" s="20"/>
      <c r="C8" s="26"/>
      <c r="D8" s="32"/>
      <c r="E8" s="37"/>
      <c r="F8" s="42" t="s">
        <v>24</v>
      </c>
      <c r="G8" s="110" t="s">
        <v>26</v>
      </c>
      <c r="H8" s="15"/>
    </row>
    <row r="9" spans="1:9" s="7" customFormat="1" ht="24" customHeight="1">
      <c r="B9" s="72">
        <f t="array" ref="B9:H9">Jours+15+DATE(Calendrier1an,OptionCalendrier1mois,1)-WEEKDAY(DATE(Calendrier1an,OptionCalendrier1mois,1),OptionJoursemaine)</f>
        <v>46279</v>
      </c>
      <c r="C9" s="73">
        <v>46280</v>
      </c>
      <c r="D9" s="74">
        <v>46281</v>
      </c>
      <c r="E9" s="75">
        <v>46282</v>
      </c>
      <c r="F9" s="76">
        <v>46283</v>
      </c>
      <c r="G9" s="77">
        <v>46284</v>
      </c>
      <c r="H9" s="78">
        <v>46285</v>
      </c>
    </row>
    <row r="10" spans="1:9" s="8" customFormat="1" ht="51" customHeight="1">
      <c r="B10" s="21"/>
      <c r="C10" s="27"/>
      <c r="D10" s="33"/>
      <c r="E10" s="38"/>
      <c r="F10" s="43"/>
      <c r="G10" s="114" t="s">
        <v>30</v>
      </c>
      <c r="H10" s="16"/>
    </row>
    <row r="11" spans="1:9" s="7" customFormat="1" ht="24" customHeight="1">
      <c r="B11" s="79">
        <f t="array" ref="B11:H11">Jours+22+DATE(Calendrier1an,OptionCalendrier1mois,1)-WEEKDAY(DATE(Calendrier1an,OptionCalendrier1mois,1),OptionJoursemaine)</f>
        <v>46286</v>
      </c>
      <c r="C11" s="80">
        <v>46287</v>
      </c>
      <c r="D11" s="81">
        <v>46288</v>
      </c>
      <c r="E11" s="82">
        <v>46289</v>
      </c>
      <c r="F11" s="83">
        <v>46290</v>
      </c>
      <c r="G11" s="84">
        <v>46291</v>
      </c>
      <c r="H11" s="85">
        <v>46292</v>
      </c>
    </row>
    <row r="12" spans="1:9" s="8" customFormat="1" ht="51" customHeight="1">
      <c r="B12" s="22"/>
      <c r="C12" s="28"/>
      <c r="D12" s="34"/>
      <c r="E12" s="39"/>
      <c r="F12" s="44"/>
      <c r="G12" s="112" t="s">
        <v>29</v>
      </c>
      <c r="H12" s="17"/>
    </row>
    <row r="13" spans="1:9" s="7" customFormat="1" ht="24" customHeight="1">
      <c r="B13" s="86">
        <f t="array" ref="B13:H13">Jours+29+DATE(Calendrier1an,OptionCalendrier1mois,1)-WEEKDAY(DATE(Calendrier1an,OptionCalendrier1mois,1),OptionJoursemaine)</f>
        <v>46293</v>
      </c>
      <c r="C13" s="87">
        <v>46294</v>
      </c>
      <c r="D13" s="88">
        <v>46295</v>
      </c>
      <c r="E13" s="89">
        <v>46296</v>
      </c>
      <c r="F13" s="90">
        <v>46297</v>
      </c>
      <c r="G13" s="91">
        <v>46298</v>
      </c>
      <c r="H13" s="92">
        <v>46299</v>
      </c>
    </row>
    <row r="14" spans="1:9" s="8" customFormat="1" ht="51" customHeight="1">
      <c r="B14" s="23"/>
      <c r="C14" s="29"/>
      <c r="D14" s="35"/>
      <c r="E14" s="40"/>
      <c r="F14" s="45"/>
      <c r="G14" s="47"/>
      <c r="H14" s="18"/>
    </row>
    <row r="15" spans="1:9" s="9" customFormat="1" ht="24" customHeight="1">
      <c r="B15" s="58">
        <f t="array" ref="B15:C15">Jours+36+DATE(Calendrier1an,OptionCalendrier1mois,1)-WEEKDAY(DATE(Calendrier1an,OptionCalendrier1mois,1),OptionJoursemaine)</f>
        <v>46300</v>
      </c>
      <c r="C15" s="59">
        <v>46301</v>
      </c>
      <c r="D15" s="138" t="s">
        <v>1</v>
      </c>
      <c r="E15" s="139"/>
      <c r="F15" s="139"/>
      <c r="G15" s="139"/>
      <c r="H15" s="139"/>
    </row>
    <row r="16" spans="1:9" s="8" customFormat="1" ht="51" customHeight="1">
      <c r="B16" s="24"/>
      <c r="C16" s="30"/>
      <c r="D16" s="140"/>
      <c r="E16" s="140"/>
      <c r="F16" s="140"/>
      <c r="G16" s="140"/>
      <c r="H16" s="140"/>
    </row>
    <row r="17" spans="2:8" s="10" customFormat="1" ht="9" customHeight="1">
      <c r="B17" s="1"/>
      <c r="C17" s="1"/>
      <c r="D17" s="2"/>
      <c r="E17" s="2"/>
      <c r="F17" s="2"/>
      <c r="G17" s="2"/>
      <c r="H17" s="2"/>
    </row>
    <row r="18" spans="2:8" ht="95.25" customHeight="1">
      <c r="B18" s="54">
        <f>YEAR(DATE(Calendrier1an,OptionCalendrier1mois+1,1))</f>
        <v>2026</v>
      </c>
      <c r="C18" s="136" t="str">
        <f>TEXT(DATE(Calendrier1an,OptionCalendrier1mois+1,1),"mmmm")</f>
        <v>octobre</v>
      </c>
      <c r="D18" s="136"/>
      <c r="E18" s="55"/>
      <c r="F18" s="56"/>
      <c r="G18" s="56"/>
      <c r="H18" s="57"/>
    </row>
    <row r="19" spans="2:8" ht="9" customHeight="1"/>
    <row r="20" spans="2:8" s="6" customFormat="1" ht="24" customHeight="1">
      <c r="B20" s="50" t="str">
        <f t="shared" ref="B20:H20" si="0">TEXT(B21,"jjjj")</f>
        <v>lundi</v>
      </c>
      <c r="C20" s="51" t="str">
        <f t="shared" si="0"/>
        <v>mardi</v>
      </c>
      <c r="D20" s="52" t="str">
        <f t="shared" si="0"/>
        <v>mercredi</v>
      </c>
      <c r="E20" s="51" t="str">
        <f t="shared" si="0"/>
        <v>jeudi</v>
      </c>
      <c r="F20" s="52" t="str">
        <f t="shared" si="0"/>
        <v>vendredi</v>
      </c>
      <c r="G20" s="51" t="str">
        <f t="shared" si="0"/>
        <v>samedi</v>
      </c>
      <c r="H20" s="53" t="str">
        <f t="shared" si="0"/>
        <v>dimanche</v>
      </c>
    </row>
    <row r="21" spans="2:8" s="9" customFormat="1" ht="24" customHeight="1">
      <c r="B21" s="64">
        <f t="array" ref="B21:H21">Jours+1+DATE(Calendrier2ans,OptionCalendrier2mois,1)-WEEKDAY(DATE(Calendrier2ans,OptionCalendrier2mois,1),OptionJoursemaine)</f>
        <v>46293</v>
      </c>
      <c r="C21" s="93">
        <v>46294</v>
      </c>
      <c r="D21" s="93">
        <v>46295</v>
      </c>
      <c r="E21" s="93">
        <v>46296</v>
      </c>
      <c r="F21" s="93">
        <v>46297</v>
      </c>
      <c r="G21" s="93">
        <v>46298</v>
      </c>
      <c r="H21" s="64">
        <v>46299</v>
      </c>
    </row>
    <row r="22" spans="2:8" s="8" customFormat="1" ht="76.5" customHeight="1">
      <c r="B22" s="3"/>
      <c r="C22" s="48"/>
      <c r="D22" s="48"/>
      <c r="E22" s="48"/>
      <c r="F22" s="102" t="s">
        <v>27</v>
      </c>
      <c r="G22" s="103" t="s">
        <v>28</v>
      </c>
      <c r="H22" s="111" t="s">
        <v>12</v>
      </c>
    </row>
    <row r="23" spans="2:8" s="9" customFormat="1" ht="24" customHeight="1">
      <c r="B23" s="71">
        <f t="array" ref="B23:H23">Jours+8+DATE(Calendrier2ans,OptionCalendrier2mois,1)-WEEKDAY(DATE(Calendrier2ans,OptionCalendrier2mois,1),OptionJoursemaine)</f>
        <v>46300</v>
      </c>
      <c r="C23" s="94">
        <v>46301</v>
      </c>
      <c r="D23" s="94">
        <v>46302</v>
      </c>
      <c r="E23" s="94">
        <v>46303</v>
      </c>
      <c r="F23" s="94">
        <v>46304</v>
      </c>
      <c r="G23" s="94">
        <v>46305</v>
      </c>
      <c r="H23" s="71">
        <v>46306</v>
      </c>
    </row>
    <row r="24" spans="2:8" s="8" customFormat="1" ht="51" customHeight="1">
      <c r="B24" s="14"/>
      <c r="C24" s="49"/>
      <c r="D24" s="49"/>
      <c r="E24" s="49"/>
      <c r="F24" s="49"/>
      <c r="G24" s="113" t="s">
        <v>29</v>
      </c>
      <c r="H24" s="101" t="s">
        <v>20</v>
      </c>
    </row>
    <row r="25" spans="2:8" s="9" customFormat="1" ht="24" customHeight="1">
      <c r="B25" s="71">
        <f t="array" ref="B25:H25">Jours+15+DATE(Calendrier2ans,OptionCalendrier2mois,1)-WEEKDAY(DATE(Calendrier2ans,OptionCalendrier2mois,1),OptionJoursemaine)</f>
        <v>46307</v>
      </c>
      <c r="C25" s="94">
        <v>46308</v>
      </c>
      <c r="D25" s="94">
        <v>46309</v>
      </c>
      <c r="E25" s="94">
        <v>46310</v>
      </c>
      <c r="F25" s="94">
        <v>46311</v>
      </c>
      <c r="G25" s="107">
        <v>46312</v>
      </c>
      <c r="H25" s="115">
        <v>46313</v>
      </c>
    </row>
    <row r="26" spans="2:8" s="8" customFormat="1" ht="51" customHeight="1">
      <c r="B26" s="14"/>
      <c r="C26" s="49"/>
      <c r="D26" s="49"/>
      <c r="E26" s="49"/>
      <c r="F26" s="148" t="s">
        <v>24</v>
      </c>
      <c r="G26" s="100" t="s">
        <v>44</v>
      </c>
      <c r="H26" s="101" t="s">
        <v>20</v>
      </c>
    </row>
    <row r="27" spans="2:8" s="9" customFormat="1" ht="24" customHeight="1">
      <c r="B27" s="71">
        <f t="array" ref="B27:H27">Jours+22+DATE(Calendrier2ans,OptionCalendrier2mois,1)-WEEKDAY(DATE(Calendrier2ans,OptionCalendrier2mois,1),OptionJoursemaine)</f>
        <v>46314</v>
      </c>
      <c r="C27" s="94">
        <v>46315</v>
      </c>
      <c r="D27" s="94">
        <v>46316</v>
      </c>
      <c r="E27" s="94">
        <v>46317</v>
      </c>
      <c r="F27" s="94">
        <v>46318</v>
      </c>
      <c r="G27" s="107">
        <v>46319</v>
      </c>
      <c r="H27" s="115">
        <v>46320</v>
      </c>
    </row>
    <row r="28" spans="2:8" s="8" customFormat="1" ht="51" customHeight="1">
      <c r="B28" s="14"/>
      <c r="C28" s="49"/>
      <c r="D28" s="49"/>
      <c r="E28" s="49"/>
      <c r="F28" s="49"/>
      <c r="G28" s="99"/>
      <c r="H28" s="101" t="s">
        <v>20</v>
      </c>
    </row>
    <row r="29" spans="2:8" s="9" customFormat="1" ht="24" customHeight="1">
      <c r="B29" s="71">
        <f t="array" ref="B29:H29">Jours+29+DATE(Calendrier2ans,OptionCalendrier2mois,1)-WEEKDAY(DATE(Calendrier2ans,OptionCalendrier2mois,1),OptionJoursemaine)</f>
        <v>46321</v>
      </c>
      <c r="C29" s="94">
        <v>46322</v>
      </c>
      <c r="D29" s="94">
        <v>46323</v>
      </c>
      <c r="E29" s="94">
        <v>46324</v>
      </c>
      <c r="F29" s="94">
        <v>46325</v>
      </c>
      <c r="G29" s="107">
        <v>46326</v>
      </c>
      <c r="H29" s="115">
        <v>46327</v>
      </c>
    </row>
    <row r="30" spans="2:8" s="8" customFormat="1" ht="51" customHeight="1">
      <c r="B30" s="14"/>
      <c r="C30" s="49"/>
      <c r="D30" s="49"/>
      <c r="E30" s="49"/>
      <c r="F30" s="49"/>
      <c r="G30" s="99"/>
      <c r="H30" s="101" t="s">
        <v>20</v>
      </c>
    </row>
    <row r="31" spans="2:8" s="9" customFormat="1" ht="24" customHeight="1">
      <c r="B31" s="64">
        <f t="array" ref="B31:C31">Jours+36+DATE(Calendrier2ans,OptionCalendrier2mois,1)-WEEKDAY(DATE(Calendrier2ans,OptionCalendrier2mois,1),OptionJoursemaine)</f>
        <v>46328</v>
      </c>
      <c r="C31" s="93">
        <v>46329</v>
      </c>
      <c r="D31" s="138" t="s">
        <v>1</v>
      </c>
      <c r="E31" s="138"/>
      <c r="F31" s="138"/>
      <c r="G31" s="138"/>
      <c r="H31" s="138"/>
    </row>
    <row r="32" spans="2:8" s="8" customFormat="1" ht="51" customHeight="1">
      <c r="B32" s="3"/>
      <c r="C32" s="48"/>
      <c r="D32" s="141" t="s">
        <v>22</v>
      </c>
      <c r="E32" s="140"/>
      <c r="F32" s="140"/>
      <c r="G32" s="140"/>
      <c r="H32" s="140"/>
    </row>
    <row r="33" spans="2:8" s="10" customFormat="1" ht="9" customHeight="1">
      <c r="B33" s="1"/>
      <c r="C33" s="1"/>
      <c r="D33" s="2"/>
      <c r="E33" s="2"/>
      <c r="F33" s="2"/>
      <c r="G33" s="2"/>
      <c r="H33" s="2"/>
    </row>
    <row r="34" spans="2:8" ht="95.25" customHeight="1">
      <c r="B34" s="54">
        <f>YEAR(DATE(Calendrier2ans,OptionCalendrier2mois+1,1))</f>
        <v>2026</v>
      </c>
      <c r="C34" s="136" t="str">
        <f>TEXT(DATE(Calendrier2ans,OptionCalendrier2mois+1,1),"mmmm")</f>
        <v>novembre</v>
      </c>
      <c r="D34" s="136"/>
      <c r="E34" s="55"/>
      <c r="F34" s="56"/>
      <c r="G34" s="56"/>
      <c r="H34" s="57"/>
    </row>
    <row r="35" spans="2:8" ht="9" customHeight="1"/>
    <row r="36" spans="2:8" s="6" customFormat="1" ht="24" customHeight="1">
      <c r="B36" s="50" t="str">
        <f t="shared" ref="B36:H36" si="1">TEXT(B37,"jjjj")</f>
        <v>lundi</v>
      </c>
      <c r="C36" s="51" t="str">
        <f t="shared" si="1"/>
        <v>mardi</v>
      </c>
      <c r="D36" s="52" t="str">
        <f t="shared" si="1"/>
        <v>mercredi</v>
      </c>
      <c r="E36" s="51" t="str">
        <f t="shared" si="1"/>
        <v>jeudi</v>
      </c>
      <c r="F36" s="52" t="str">
        <f t="shared" si="1"/>
        <v>vendredi</v>
      </c>
      <c r="G36" s="51" t="str">
        <f t="shared" si="1"/>
        <v>samedi</v>
      </c>
      <c r="H36" s="53" t="str">
        <f t="shared" si="1"/>
        <v>dimanche</v>
      </c>
    </row>
    <row r="37" spans="2:8" s="7" customFormat="1" ht="24" customHeight="1">
      <c r="B37" s="64">
        <f t="array" ref="B37:H37">Jours+1+DATE(Calendrier3ans,OptionCalendrier3mois,1)-WEEKDAY(DATE(Calendrier3ans,OptionCalendrier3mois,1),OptionJoursemaine)</f>
        <v>46321</v>
      </c>
      <c r="C37" s="93">
        <v>46322</v>
      </c>
      <c r="D37" s="93">
        <v>46323</v>
      </c>
      <c r="E37" s="93">
        <v>46324</v>
      </c>
      <c r="F37" s="93">
        <v>46325</v>
      </c>
      <c r="G37" s="93">
        <v>46326</v>
      </c>
      <c r="H37" s="64">
        <v>46327</v>
      </c>
    </row>
    <row r="38" spans="2:8" s="8" customFormat="1" ht="51" customHeight="1">
      <c r="B38" s="14"/>
      <c r="C38" s="49"/>
      <c r="D38" s="49"/>
      <c r="E38" s="49"/>
      <c r="F38" s="49"/>
      <c r="G38" s="49"/>
      <c r="H38" s="14"/>
    </row>
    <row r="39" spans="2:8" s="7" customFormat="1" ht="24" customHeight="1">
      <c r="B39" s="71">
        <f t="array" ref="B39:H39">Jours+8+DATE(Calendrier3ans,OptionCalendrier3mois,1)-WEEKDAY(DATE(Calendrier3ans,OptionCalendrier3mois,1),OptionJoursemaine)</f>
        <v>46328</v>
      </c>
      <c r="C39" s="94">
        <v>46329</v>
      </c>
      <c r="D39" s="94">
        <v>46330</v>
      </c>
      <c r="E39" s="94">
        <v>46331</v>
      </c>
      <c r="F39" s="94">
        <v>46332</v>
      </c>
      <c r="G39" s="94">
        <v>46333</v>
      </c>
      <c r="H39" s="71">
        <v>46334</v>
      </c>
    </row>
    <row r="40" spans="2:8" s="8" customFormat="1" ht="51" customHeight="1">
      <c r="B40" s="14"/>
      <c r="C40" s="49"/>
      <c r="D40" s="132" t="s">
        <v>36</v>
      </c>
      <c r="E40" s="49"/>
      <c r="F40" s="49"/>
      <c r="G40" s="49"/>
      <c r="H40" s="101"/>
    </row>
    <row r="41" spans="2:8" s="7" customFormat="1" ht="24" customHeight="1">
      <c r="B41" s="71">
        <f t="array" ref="B41:H41">Jours+15+DATE(Calendrier3ans,OptionCalendrier3mois,1)-WEEKDAY(DATE(Calendrier3ans,OptionCalendrier3mois,1),OptionJoursemaine)</f>
        <v>46335</v>
      </c>
      <c r="C41" s="94">
        <v>46336</v>
      </c>
      <c r="D41" s="94">
        <v>46337</v>
      </c>
      <c r="E41" s="94">
        <v>46338</v>
      </c>
      <c r="F41" s="94">
        <v>46339</v>
      </c>
      <c r="G41" s="94">
        <v>46340</v>
      </c>
      <c r="H41" s="71">
        <v>46341</v>
      </c>
    </row>
    <row r="42" spans="2:8" s="8" customFormat="1" ht="51" customHeight="1">
      <c r="B42" s="14"/>
      <c r="C42" s="49"/>
      <c r="D42" s="49"/>
      <c r="E42" s="49"/>
      <c r="F42" s="49" t="s">
        <v>24</v>
      </c>
      <c r="G42" s="100" t="s">
        <v>42</v>
      </c>
      <c r="H42" s="14"/>
    </row>
    <row r="43" spans="2:8" s="7" customFormat="1" ht="24" customHeight="1">
      <c r="B43" s="71">
        <f t="array" ref="B43:H43">Jours+22+DATE(Calendrier3ans,OptionCalendrier3mois,1)-WEEKDAY(DATE(Calendrier3ans,OptionCalendrier3mois,1),OptionJoursemaine)</f>
        <v>46342</v>
      </c>
      <c r="C43" s="94">
        <v>46343</v>
      </c>
      <c r="D43" s="94">
        <v>46344</v>
      </c>
      <c r="E43" s="94">
        <v>46345</v>
      </c>
      <c r="F43" s="94">
        <v>46346</v>
      </c>
      <c r="G43" s="94">
        <v>46347</v>
      </c>
      <c r="H43" s="71">
        <v>46348</v>
      </c>
    </row>
    <row r="44" spans="2:8" s="8" customFormat="1" ht="51" customHeight="1">
      <c r="B44" s="14"/>
      <c r="C44" s="49"/>
      <c r="D44" s="49"/>
      <c r="E44" s="49"/>
      <c r="F44" s="108" t="s">
        <v>13</v>
      </c>
      <c r="G44" s="108" t="s">
        <v>43</v>
      </c>
      <c r="H44" s="116" t="s">
        <v>13</v>
      </c>
    </row>
    <row r="45" spans="2:8" s="7" customFormat="1" ht="24" customHeight="1">
      <c r="B45" s="71">
        <f t="array" ref="B45:H45">Jours+29+DATE(Calendrier3ans,OptionCalendrier3mois,1)-WEEKDAY(DATE(Calendrier3ans,OptionCalendrier3mois,1),OptionJoursemaine)</f>
        <v>46349</v>
      </c>
      <c r="C45" s="94">
        <v>46350</v>
      </c>
      <c r="D45" s="94">
        <v>46351</v>
      </c>
      <c r="E45" s="94">
        <v>46352</v>
      </c>
      <c r="F45" s="94">
        <v>46353</v>
      </c>
      <c r="G45" s="94">
        <v>46354</v>
      </c>
      <c r="H45" s="71">
        <v>46355</v>
      </c>
    </row>
    <row r="46" spans="2:8" s="8" customFormat="1" ht="51" customHeight="1">
      <c r="B46" s="14"/>
      <c r="C46" s="49"/>
      <c r="D46" s="49"/>
      <c r="E46" s="49"/>
      <c r="F46" s="49"/>
      <c r="G46" s="100" t="s">
        <v>18</v>
      </c>
      <c r="H46" s="14"/>
    </row>
    <row r="47" spans="2:8" s="7" customFormat="1" ht="24" customHeight="1">
      <c r="B47" s="64">
        <f t="array" ref="B47:C47">Jours+36+DATE(Calendrier3ans,OptionCalendrier3mois,1)-WEEKDAY(DATE(Calendrier3ans,OptionCalendrier3mois,1),OptionJoursemaine)</f>
        <v>46356</v>
      </c>
      <c r="C47" s="93">
        <v>46357</v>
      </c>
      <c r="D47" s="138" t="s">
        <v>1</v>
      </c>
      <c r="E47" s="139"/>
      <c r="F47" s="139"/>
      <c r="G47" s="139"/>
      <c r="H47" s="139"/>
    </row>
    <row r="48" spans="2:8" s="8" customFormat="1" ht="51" customHeight="1">
      <c r="B48" s="3"/>
      <c r="C48" s="48"/>
      <c r="D48" s="140" t="s">
        <v>23</v>
      </c>
      <c r="E48" s="140"/>
      <c r="F48" s="140"/>
      <c r="G48" s="140"/>
      <c r="H48" s="140"/>
    </row>
    <row r="49" spans="2:8" s="10" customFormat="1" ht="9" customHeight="1">
      <c r="B49" s="1"/>
      <c r="C49" s="1"/>
      <c r="D49" s="2"/>
      <c r="E49" s="2"/>
      <c r="F49" s="2"/>
      <c r="G49" s="2"/>
      <c r="H49" s="2"/>
    </row>
    <row r="50" spans="2:8" ht="95.25" customHeight="1">
      <c r="B50" s="54">
        <f>YEAR(DATE(Calendrier3ans,OptionCalendrier3mois+1,1))</f>
        <v>2026</v>
      </c>
      <c r="C50" s="136" t="str">
        <f>TEXT(DATE(Calendrier3ans,OptionCalendrier3mois+1,1),"mmmm")</f>
        <v>décembre</v>
      </c>
      <c r="D50" s="136"/>
      <c r="E50" s="55"/>
      <c r="F50" s="56"/>
      <c r="G50" s="56"/>
      <c r="H50" s="57"/>
    </row>
    <row r="51" spans="2:8" ht="9" customHeight="1"/>
    <row r="52" spans="2:8" s="6" customFormat="1" ht="24" customHeight="1">
      <c r="B52" s="50" t="str">
        <f t="shared" ref="B52:H52" si="2">TEXT(B53,"jjjj")</f>
        <v>lundi</v>
      </c>
      <c r="C52" s="51" t="str">
        <f t="shared" si="2"/>
        <v>mardi</v>
      </c>
      <c r="D52" s="52" t="str">
        <f t="shared" si="2"/>
        <v>mercredi</v>
      </c>
      <c r="E52" s="51" t="str">
        <f t="shared" si="2"/>
        <v>jeudi</v>
      </c>
      <c r="F52" s="52" t="str">
        <f t="shared" si="2"/>
        <v>vendredi</v>
      </c>
      <c r="G52" s="51" t="str">
        <f t="shared" si="2"/>
        <v>samedi</v>
      </c>
      <c r="H52" s="53" t="str">
        <f t="shared" si="2"/>
        <v>dimanche</v>
      </c>
    </row>
    <row r="53" spans="2:8" s="9" customFormat="1" ht="24" customHeight="1">
      <c r="B53" s="64">
        <f t="array" ref="B53:H53">Jours+1+DATE(Calendrier4ans,OptionCalendrier4mois,1)-WEEKDAY(DATE(Calendrier4ans,OptionCalendrier4mois,1),OptionJoursemaine)</f>
        <v>46356</v>
      </c>
      <c r="C53" s="93">
        <v>46357</v>
      </c>
      <c r="D53" s="93">
        <v>46358</v>
      </c>
      <c r="E53" s="93">
        <v>46359</v>
      </c>
      <c r="F53" s="93">
        <v>46360</v>
      </c>
      <c r="G53" s="93">
        <v>46361</v>
      </c>
      <c r="H53" s="64">
        <v>46362</v>
      </c>
    </row>
    <row r="54" spans="2:8" s="8" customFormat="1" ht="51" customHeight="1">
      <c r="B54" s="14"/>
      <c r="C54" s="49"/>
      <c r="D54" s="49"/>
      <c r="E54" s="49"/>
      <c r="F54" s="49"/>
      <c r="G54" s="100" t="s">
        <v>19</v>
      </c>
      <c r="H54" s="101" t="s">
        <v>19</v>
      </c>
    </row>
    <row r="55" spans="2:8" s="9" customFormat="1" ht="24" customHeight="1">
      <c r="B55" s="71">
        <f t="array" ref="B55:H55">Jours+8+DATE(Calendrier4ans,OptionCalendrier4mois,1)-WEEKDAY(DATE(Calendrier4ans,OptionCalendrier4mois,1),OptionJoursemaine)</f>
        <v>46363</v>
      </c>
      <c r="C55" s="94">
        <v>46364</v>
      </c>
      <c r="D55" s="94">
        <v>46365</v>
      </c>
      <c r="E55" s="94">
        <v>46366</v>
      </c>
      <c r="F55" s="94">
        <v>46367</v>
      </c>
      <c r="G55" s="117">
        <v>46368</v>
      </c>
      <c r="H55" s="71">
        <v>46369</v>
      </c>
    </row>
    <row r="56" spans="2:8" s="8" customFormat="1" ht="51" customHeight="1">
      <c r="B56" s="14"/>
      <c r="C56" s="49"/>
      <c r="D56" s="49"/>
      <c r="E56" s="49"/>
      <c r="F56" s="131" t="s">
        <v>24</v>
      </c>
      <c r="G56" s="100"/>
      <c r="H56" s="101" t="s">
        <v>20</v>
      </c>
    </row>
    <row r="57" spans="2:8" s="9" customFormat="1" ht="24" customHeight="1">
      <c r="B57" s="71">
        <f t="array" ref="B57:H57">Jours+15+DATE(Calendrier4ans,OptionCalendrier4mois,1)-WEEKDAY(DATE(Calendrier4ans,OptionCalendrier4mois,1),OptionJoursemaine)</f>
        <v>46370</v>
      </c>
      <c r="C57" s="94">
        <v>46371</v>
      </c>
      <c r="D57" s="94">
        <v>46372</v>
      </c>
      <c r="E57" s="94">
        <v>46373</v>
      </c>
      <c r="F57" s="94">
        <v>46374</v>
      </c>
      <c r="G57" s="94">
        <v>46375</v>
      </c>
      <c r="H57" s="71">
        <v>46376</v>
      </c>
    </row>
    <row r="58" spans="2:8" s="8" customFormat="1" ht="51" customHeight="1">
      <c r="B58" s="14"/>
      <c r="C58" s="49"/>
      <c r="D58" s="49"/>
      <c r="E58" s="49"/>
      <c r="F58" s="108" t="s">
        <v>15</v>
      </c>
      <c r="G58" s="108" t="s">
        <v>15</v>
      </c>
      <c r="H58" s="116" t="s">
        <v>15</v>
      </c>
    </row>
    <row r="59" spans="2:8" s="9" customFormat="1" ht="24" customHeight="1">
      <c r="B59" s="71">
        <f t="array" ref="B59:H59">Jours+22+DATE(Calendrier4ans,OptionCalendrier4mois,1)-WEEKDAY(DATE(Calendrier4ans,OptionCalendrier4mois,1),OptionJoursemaine)</f>
        <v>46377</v>
      </c>
      <c r="C59" s="94">
        <v>46378</v>
      </c>
      <c r="D59" s="94">
        <v>46379</v>
      </c>
      <c r="E59" s="94">
        <v>46380</v>
      </c>
      <c r="F59" s="94">
        <v>46381</v>
      </c>
      <c r="G59" s="94">
        <v>46382</v>
      </c>
      <c r="H59" s="71">
        <v>46383</v>
      </c>
    </row>
    <row r="60" spans="2:8" s="8" customFormat="1" ht="51" customHeight="1">
      <c r="B60" s="14"/>
      <c r="C60" s="49"/>
      <c r="D60" s="49"/>
      <c r="E60" s="49"/>
      <c r="F60" s="49"/>
      <c r="G60" s="49"/>
      <c r="H60" s="14"/>
    </row>
    <row r="61" spans="2:8" s="9" customFormat="1" ht="24" customHeight="1">
      <c r="B61" s="71">
        <f t="array" ref="B61:H61">Jours+29+DATE(Calendrier4ans,OptionCalendrier4mois,1)-WEEKDAY(DATE(Calendrier4ans,OptionCalendrier4mois,1),OptionJoursemaine)</f>
        <v>46384</v>
      </c>
      <c r="C61" s="94">
        <v>46385</v>
      </c>
      <c r="D61" s="94">
        <v>46386</v>
      </c>
      <c r="E61" s="94">
        <v>46387</v>
      </c>
      <c r="F61" s="94">
        <v>46388</v>
      </c>
      <c r="G61" s="94">
        <v>46389</v>
      </c>
      <c r="H61" s="71">
        <v>46390</v>
      </c>
    </row>
    <row r="62" spans="2:8" s="8" customFormat="1" ht="51" customHeight="1">
      <c r="B62" s="14"/>
      <c r="C62" s="49"/>
      <c r="D62" s="49"/>
      <c r="E62" s="49"/>
      <c r="F62" s="49"/>
      <c r="G62" s="49"/>
      <c r="H62" s="14"/>
    </row>
    <row r="63" spans="2:8" s="9" customFormat="1" ht="24" customHeight="1">
      <c r="B63" s="64">
        <f t="array" ref="B63:C63">Jours+36+DATE(Calendrier4ans,OptionCalendrier4mois,1)-WEEKDAY(DATE(Calendrier4ans,OptionCalendrier4mois,1),OptionJoursemaine)</f>
        <v>46391</v>
      </c>
      <c r="C63" s="93">
        <v>46392</v>
      </c>
      <c r="D63" s="138" t="s">
        <v>1</v>
      </c>
      <c r="E63" s="139"/>
      <c r="F63" s="139"/>
      <c r="G63" s="139"/>
      <c r="H63" s="139"/>
    </row>
    <row r="64" spans="2:8" s="8" customFormat="1" ht="51" customHeight="1">
      <c r="B64" s="3"/>
      <c r="C64" s="48"/>
      <c r="D64" s="140"/>
      <c r="E64" s="140"/>
      <c r="F64" s="140"/>
      <c r="G64" s="140"/>
      <c r="H64" s="140"/>
    </row>
    <row r="65" spans="2:8" s="10" customFormat="1" ht="9" customHeight="1">
      <c r="B65" s="1"/>
      <c r="C65" s="1"/>
      <c r="D65" s="2"/>
      <c r="E65" s="2"/>
      <c r="F65" s="2"/>
      <c r="G65" s="2"/>
      <c r="H65" s="2"/>
    </row>
    <row r="66" spans="2:8" ht="95.25" customHeight="1">
      <c r="B66" s="54">
        <f>YEAR(DATE(Calendrier4ans,OptionCalendrier4mois+1,1))</f>
        <v>2027</v>
      </c>
      <c r="C66" s="136" t="str">
        <f>TEXT(DATE(Calendrier4ans,OptionCalendrier4mois+1,1),"mmmm")</f>
        <v>janvier</v>
      </c>
      <c r="D66" s="136"/>
      <c r="E66" s="55"/>
      <c r="F66" s="56"/>
      <c r="G66" s="56"/>
      <c r="H66" s="57"/>
    </row>
    <row r="67" spans="2:8" ht="9" customHeight="1"/>
    <row r="68" spans="2:8" s="6" customFormat="1" ht="24" customHeight="1">
      <c r="B68" s="50" t="str">
        <f t="shared" ref="B68:H68" si="3">TEXT(B69,"jjjj")</f>
        <v>lundi</v>
      </c>
      <c r="C68" s="51" t="str">
        <f t="shared" si="3"/>
        <v>mardi</v>
      </c>
      <c r="D68" s="52" t="str">
        <f t="shared" si="3"/>
        <v>mercredi</v>
      </c>
      <c r="E68" s="51" t="str">
        <f t="shared" si="3"/>
        <v>jeudi</v>
      </c>
      <c r="F68" s="52" t="str">
        <f t="shared" si="3"/>
        <v>vendredi</v>
      </c>
      <c r="G68" s="51" t="str">
        <f t="shared" si="3"/>
        <v>samedi</v>
      </c>
      <c r="H68" s="53" t="str">
        <f t="shared" si="3"/>
        <v>dimanche</v>
      </c>
    </row>
    <row r="69" spans="2:8" s="9" customFormat="1" ht="24" customHeight="1">
      <c r="B69" s="64">
        <f t="array" ref="B69:H69">Jours+1+DATE(Calendrier5ans,OptionCalendrier5mois,1)-WEEKDAY(DATE(Calendrier5ans,OptionCalendrier5mois,1),OptionJoursemaine)</f>
        <v>46384</v>
      </c>
      <c r="C69" s="93">
        <v>46385</v>
      </c>
      <c r="D69" s="93">
        <v>46386</v>
      </c>
      <c r="E69" s="93">
        <v>46387</v>
      </c>
      <c r="F69" s="93">
        <v>46388</v>
      </c>
      <c r="G69" s="93">
        <v>46389</v>
      </c>
      <c r="H69" s="64">
        <v>46390</v>
      </c>
    </row>
    <row r="70" spans="2:8" s="8" customFormat="1" ht="51" customHeight="1">
      <c r="B70" s="14"/>
      <c r="C70" s="49"/>
      <c r="D70" s="49"/>
      <c r="E70" s="49"/>
      <c r="F70" s="49"/>
      <c r="G70" s="49"/>
      <c r="H70" s="14"/>
    </row>
    <row r="71" spans="2:8" s="9" customFormat="1" ht="24" customHeight="1">
      <c r="B71" s="71">
        <f t="array" ref="B71:H71">Jours+8+DATE(Calendrier5ans,OptionCalendrier5mois,1)-WEEKDAY(DATE(Calendrier5ans,OptionCalendrier5mois,1),OptionJoursemaine)</f>
        <v>46391</v>
      </c>
      <c r="C71" s="94">
        <v>46392</v>
      </c>
      <c r="D71" s="94">
        <v>46393</v>
      </c>
      <c r="E71" s="94">
        <v>46394</v>
      </c>
      <c r="F71" s="94">
        <v>46395</v>
      </c>
      <c r="G71" s="94">
        <v>46396</v>
      </c>
      <c r="H71" s="71">
        <v>46397</v>
      </c>
    </row>
    <row r="72" spans="2:8" s="8" customFormat="1" ht="51" customHeight="1">
      <c r="B72" s="14"/>
      <c r="C72" s="49"/>
      <c r="D72" s="49"/>
      <c r="E72" s="49"/>
      <c r="F72" s="49"/>
      <c r="G72" s="49"/>
      <c r="H72" s="14"/>
    </row>
    <row r="73" spans="2:8" s="9" customFormat="1" ht="24" customHeight="1">
      <c r="B73" s="71">
        <f t="array" ref="B73:H73">Jours+15+DATE(Calendrier5ans,OptionCalendrier5mois,1)-WEEKDAY(DATE(Calendrier5ans,OptionCalendrier5mois,1),OptionJoursemaine)</f>
        <v>46398</v>
      </c>
      <c r="C73" s="94">
        <v>46399</v>
      </c>
      <c r="D73" s="94">
        <v>46400</v>
      </c>
      <c r="E73" s="94">
        <v>46401</v>
      </c>
      <c r="F73" s="94">
        <v>46402</v>
      </c>
      <c r="G73" s="94">
        <v>46403</v>
      </c>
      <c r="H73" s="71">
        <v>46404</v>
      </c>
    </row>
    <row r="74" spans="2:8" s="8" customFormat="1" ht="51" customHeight="1">
      <c r="B74" s="14"/>
      <c r="C74" s="49"/>
      <c r="D74" s="49"/>
      <c r="E74" s="49"/>
      <c r="F74" s="49"/>
      <c r="G74" s="118" t="s">
        <v>4</v>
      </c>
      <c r="H74" s="119" t="s">
        <v>5</v>
      </c>
    </row>
    <row r="75" spans="2:8" s="9" customFormat="1" ht="24" customHeight="1">
      <c r="B75" s="71">
        <f t="array" ref="B75:H75">Jours+22+DATE(Calendrier5ans,OptionCalendrier5mois,1)-WEEKDAY(DATE(Calendrier5ans,OptionCalendrier5mois,1),OptionJoursemaine)</f>
        <v>46405</v>
      </c>
      <c r="C75" s="94">
        <v>46406</v>
      </c>
      <c r="D75" s="94">
        <v>46407</v>
      </c>
      <c r="E75" s="94">
        <v>46408</v>
      </c>
      <c r="F75" s="94">
        <v>46409</v>
      </c>
      <c r="G75" s="120">
        <v>46410</v>
      </c>
      <c r="H75" s="121">
        <v>46411</v>
      </c>
    </row>
    <row r="76" spans="2:8" s="8" customFormat="1" ht="51" customHeight="1">
      <c r="B76" s="14"/>
      <c r="C76" s="49"/>
      <c r="D76" s="49"/>
      <c r="E76" s="49"/>
      <c r="F76" s="49"/>
      <c r="G76" s="122" t="s">
        <v>7</v>
      </c>
      <c r="H76" s="119" t="s">
        <v>6</v>
      </c>
    </row>
    <row r="77" spans="2:8" s="9" customFormat="1" ht="24" customHeight="1">
      <c r="B77" s="71">
        <f t="array" ref="B77:H77">Jours+29+DATE(Calendrier5ans,OptionCalendrier5mois,1)-WEEKDAY(DATE(Calendrier5ans,OptionCalendrier5mois,1),OptionJoursemaine)</f>
        <v>46412</v>
      </c>
      <c r="C77" s="94">
        <v>46413</v>
      </c>
      <c r="D77" s="94">
        <v>46414</v>
      </c>
      <c r="E77" s="94">
        <v>46415</v>
      </c>
      <c r="F77" s="94">
        <v>46416</v>
      </c>
      <c r="G77" s="94">
        <v>46417</v>
      </c>
      <c r="H77" s="71">
        <v>46418</v>
      </c>
    </row>
    <row r="78" spans="2:8" s="8" customFormat="1" ht="64.5" customHeight="1">
      <c r="B78" s="14"/>
      <c r="C78" s="49"/>
      <c r="D78" s="49"/>
      <c r="E78" s="49"/>
      <c r="F78" s="108" t="s">
        <v>14</v>
      </c>
      <c r="G78" s="108" t="s">
        <v>31</v>
      </c>
      <c r="H78" s="116" t="s">
        <v>14</v>
      </c>
    </row>
    <row r="79" spans="2:8" s="9" customFormat="1" ht="24" customHeight="1">
      <c r="B79" s="64">
        <f t="array" ref="B79:C79">Jours+36+DATE(Calendrier5ans,OptionCalendrier5mois,1)-WEEKDAY(DATE(Calendrier5ans,OptionCalendrier5mois,1),OptionJoursemaine)</f>
        <v>46419</v>
      </c>
      <c r="C79" s="93">
        <v>46420</v>
      </c>
      <c r="D79" s="138" t="s">
        <v>1</v>
      </c>
      <c r="E79" s="139"/>
      <c r="F79" s="139"/>
      <c r="G79" s="139"/>
      <c r="H79" s="139"/>
    </row>
    <row r="80" spans="2:8" s="8" customFormat="1" ht="51" customHeight="1">
      <c r="B80" s="3"/>
      <c r="C80" s="48"/>
      <c r="D80" s="140"/>
      <c r="E80" s="140"/>
      <c r="F80" s="140"/>
      <c r="G80" s="140"/>
      <c r="H80" s="140"/>
    </row>
    <row r="81" spans="2:8" s="10" customFormat="1" ht="9" customHeight="1">
      <c r="B81" s="1"/>
      <c r="C81" s="1"/>
      <c r="D81" s="2"/>
      <c r="E81" s="2"/>
      <c r="F81" s="2"/>
      <c r="G81" s="2"/>
      <c r="H81" s="2"/>
    </row>
    <row r="82" spans="2:8" ht="95.25" customHeight="1">
      <c r="B82" s="54">
        <f>YEAR(DATE(Calendrier5ans,OptionCalendrier5mois+1,1))</f>
        <v>2027</v>
      </c>
      <c r="C82" s="136" t="str">
        <f>TEXT(DATE(Calendrier5ans,OptionCalendrier5mois+1,1),"mmmm")</f>
        <v>février</v>
      </c>
      <c r="D82" s="136"/>
      <c r="E82" s="55"/>
      <c r="F82" s="56"/>
      <c r="G82" s="56"/>
      <c r="H82" s="57"/>
    </row>
    <row r="83" spans="2:8" ht="9" customHeight="1"/>
    <row r="84" spans="2:8" s="6" customFormat="1" ht="24" customHeight="1">
      <c r="B84" s="50" t="str">
        <f t="shared" ref="B84:H84" si="4">TEXT(B85,"jjjj")</f>
        <v>lundi</v>
      </c>
      <c r="C84" s="51" t="str">
        <f t="shared" si="4"/>
        <v>mardi</v>
      </c>
      <c r="D84" s="52" t="str">
        <f t="shared" si="4"/>
        <v>mercredi</v>
      </c>
      <c r="E84" s="51" t="str">
        <f t="shared" si="4"/>
        <v>jeudi</v>
      </c>
      <c r="F84" s="52" t="str">
        <f t="shared" si="4"/>
        <v>vendredi</v>
      </c>
      <c r="G84" s="51" t="str">
        <f t="shared" si="4"/>
        <v>samedi</v>
      </c>
      <c r="H84" s="53" t="str">
        <f t="shared" si="4"/>
        <v>dimanche</v>
      </c>
    </row>
    <row r="85" spans="2:8" s="9" customFormat="1" ht="24" customHeight="1">
      <c r="B85" s="64">
        <f t="array" ref="B85:H85">Jours+1+DATE(Calendrier6ans,OptionCalendrier6mois,1)-WEEKDAY(DATE(Calendrier6ans,OptionCalendrier6mois,1),OptionJoursemaine)</f>
        <v>46419</v>
      </c>
      <c r="C85" s="93">
        <v>46420</v>
      </c>
      <c r="D85" s="93">
        <v>46421</v>
      </c>
      <c r="E85" s="93">
        <v>46422</v>
      </c>
      <c r="F85" s="93">
        <v>46423</v>
      </c>
      <c r="G85" s="93">
        <v>46424</v>
      </c>
      <c r="H85" s="106">
        <v>46425</v>
      </c>
    </row>
    <row r="86" spans="2:8" s="8" customFormat="1" ht="51" customHeight="1">
      <c r="B86" s="14"/>
      <c r="C86" s="49"/>
      <c r="D86" s="49"/>
      <c r="E86" s="49"/>
      <c r="F86" s="49"/>
      <c r="G86" s="118" t="s">
        <v>8</v>
      </c>
      <c r="H86" s="104"/>
    </row>
    <row r="87" spans="2:8" s="9" customFormat="1" ht="24" customHeight="1">
      <c r="B87" s="71">
        <f t="array" ref="B87:H87">Jours+8+DATE(Calendrier6ans,OptionCalendrier6mois,1)-WEEKDAY(DATE(Calendrier6ans,OptionCalendrier6mois,1),OptionJoursemaine)</f>
        <v>46426</v>
      </c>
      <c r="C87" s="94">
        <v>46427</v>
      </c>
      <c r="D87" s="94">
        <v>46428</v>
      </c>
      <c r="E87" s="94">
        <v>46429</v>
      </c>
      <c r="F87" s="94">
        <v>46430</v>
      </c>
      <c r="G87" s="94">
        <v>46431</v>
      </c>
      <c r="H87" s="105">
        <v>46432</v>
      </c>
    </row>
    <row r="88" spans="2:8" s="8" customFormat="1" ht="51" customHeight="1">
      <c r="B88" s="14"/>
      <c r="C88" s="49"/>
      <c r="D88" s="49"/>
      <c r="E88" s="49"/>
      <c r="F88" s="108" t="s">
        <v>15</v>
      </c>
      <c r="G88" s="108" t="s">
        <v>38</v>
      </c>
      <c r="H88" s="109" t="s">
        <v>15</v>
      </c>
    </row>
    <row r="89" spans="2:8" s="9" customFormat="1" ht="24" customHeight="1">
      <c r="B89" s="71">
        <f t="array" ref="B89:H89">Jours+15+DATE(Calendrier6ans,OptionCalendrier6mois,1)-WEEKDAY(DATE(Calendrier6ans,OptionCalendrier6mois,1),OptionJoursemaine)</f>
        <v>46433</v>
      </c>
      <c r="C89" s="94">
        <v>46434</v>
      </c>
      <c r="D89" s="94">
        <v>46435</v>
      </c>
      <c r="E89" s="94">
        <v>46436</v>
      </c>
      <c r="F89" s="94">
        <v>46437</v>
      </c>
      <c r="G89" s="94">
        <v>46438</v>
      </c>
      <c r="H89" s="105">
        <v>46439</v>
      </c>
    </row>
    <row r="90" spans="2:8" s="8" customFormat="1" ht="51" customHeight="1">
      <c r="B90" s="14"/>
      <c r="C90" s="49"/>
      <c r="D90" s="49"/>
      <c r="E90" s="49"/>
      <c r="F90" s="49"/>
      <c r="G90" s="49"/>
      <c r="H90" s="104"/>
    </row>
    <row r="91" spans="2:8" s="9" customFormat="1" ht="24" customHeight="1">
      <c r="B91" s="71">
        <f t="array" ref="B91:H91">Jours+22+DATE(Calendrier6ans,OptionCalendrier6mois,1)-WEEKDAY(DATE(Calendrier6ans,OptionCalendrier6mois,1),OptionJoursemaine)</f>
        <v>46440</v>
      </c>
      <c r="C91" s="94">
        <v>46441</v>
      </c>
      <c r="D91" s="94">
        <v>46442</v>
      </c>
      <c r="E91" s="94">
        <v>46443</v>
      </c>
      <c r="F91" s="94">
        <v>46444</v>
      </c>
      <c r="G91" s="94">
        <v>46445</v>
      </c>
      <c r="H91" s="105">
        <v>46446</v>
      </c>
    </row>
    <row r="92" spans="2:8" s="8" customFormat="1" ht="110.25" customHeight="1">
      <c r="B92" s="14"/>
      <c r="C92" s="49"/>
      <c r="D92" s="49"/>
      <c r="E92" s="49"/>
      <c r="F92" s="108" t="s">
        <v>39</v>
      </c>
      <c r="G92" s="108" t="s">
        <v>40</v>
      </c>
      <c r="H92" s="109" t="s">
        <v>40</v>
      </c>
    </row>
    <row r="93" spans="2:8" s="9" customFormat="1" ht="24" customHeight="1">
      <c r="B93" s="71">
        <f t="array" ref="B93:H93">Jours+29+DATE(Calendrier6ans,OptionCalendrier6mois,1)-WEEKDAY(DATE(Calendrier6ans,OptionCalendrier6mois,1),OptionJoursemaine)</f>
        <v>46447</v>
      </c>
      <c r="C93" s="94">
        <v>46448</v>
      </c>
      <c r="D93" s="94">
        <v>46449</v>
      </c>
      <c r="E93" s="94">
        <v>46450</v>
      </c>
      <c r="F93" s="94">
        <v>46451</v>
      </c>
      <c r="G93" s="94">
        <v>46452</v>
      </c>
      <c r="H93" s="105">
        <v>46453</v>
      </c>
    </row>
    <row r="94" spans="2:8" s="8" customFormat="1" ht="51" customHeight="1">
      <c r="B94" s="14"/>
      <c r="C94" s="49"/>
      <c r="D94" s="49"/>
      <c r="E94" s="49"/>
      <c r="F94" s="49"/>
      <c r="G94" s="49"/>
      <c r="H94" s="104"/>
    </row>
    <row r="95" spans="2:8" s="9" customFormat="1" ht="24" customHeight="1">
      <c r="B95" s="64">
        <f t="array" ref="B95:C95">Jours+36+DATE(Calendrier6ans,OptionCalendrier6mois,1)-WEEKDAY(DATE(Calendrier6ans,OptionCalendrier6mois,1),OptionJoursemaine)</f>
        <v>46454</v>
      </c>
      <c r="C95" s="93">
        <v>46455</v>
      </c>
      <c r="D95" s="144" t="s">
        <v>25</v>
      </c>
      <c r="E95" s="139"/>
      <c r="F95" s="139"/>
      <c r="G95" s="139"/>
      <c r="H95" s="145"/>
    </row>
    <row r="96" spans="2:8" s="8" customFormat="1" ht="51" customHeight="1">
      <c r="B96" s="3"/>
      <c r="C96" s="48"/>
      <c r="D96" s="146" t="s">
        <v>41</v>
      </c>
      <c r="E96" s="140"/>
      <c r="F96" s="140"/>
      <c r="G96" s="140"/>
      <c r="H96" s="147"/>
    </row>
    <row r="97" spans="2:8" s="10" customFormat="1" ht="9" customHeight="1">
      <c r="B97" s="1"/>
      <c r="C97" s="1"/>
      <c r="D97" s="2"/>
      <c r="E97" s="2"/>
      <c r="F97" s="2"/>
      <c r="G97" s="2"/>
      <c r="H97" s="2"/>
    </row>
    <row r="98" spans="2:8" ht="120" customHeight="1">
      <c r="B98" s="54">
        <f>YEAR(DATE(Calendrier6ans,OptionCalendrier6mois+1,1))</f>
        <v>2027</v>
      </c>
      <c r="C98" s="136" t="str">
        <f>TEXT(DATE(Calendrier6ans,OptionCalendrier6mois+1,1),"mmmm")</f>
        <v>mars</v>
      </c>
      <c r="D98" s="136"/>
      <c r="E98" s="55"/>
      <c r="F98" s="56"/>
      <c r="G98" s="56"/>
      <c r="H98" s="57"/>
    </row>
    <row r="99" spans="2:8" ht="9" customHeight="1"/>
    <row r="100" spans="2:8" s="6" customFormat="1" ht="24" customHeight="1">
      <c r="B100" s="50" t="str">
        <f t="shared" ref="B100:H100" si="5">TEXT(B101,"jjjj")</f>
        <v>lundi</v>
      </c>
      <c r="C100" s="51" t="str">
        <f t="shared" si="5"/>
        <v>mardi</v>
      </c>
      <c r="D100" s="52" t="str">
        <f t="shared" si="5"/>
        <v>mercredi</v>
      </c>
      <c r="E100" s="51" t="str">
        <f t="shared" si="5"/>
        <v>jeudi</v>
      </c>
      <c r="F100" s="52" t="str">
        <f t="shared" si="5"/>
        <v>vendredi</v>
      </c>
      <c r="G100" s="51" t="str">
        <f t="shared" si="5"/>
        <v>samedi</v>
      </c>
      <c r="H100" s="53" t="str">
        <f t="shared" si="5"/>
        <v>dimanche</v>
      </c>
    </row>
    <row r="101" spans="2:8" s="9" customFormat="1" ht="24" customHeight="1">
      <c r="B101" s="64">
        <f t="array" ref="B101:H101">Jours+1+DATE(Calendrier7ans,OptionCalendrier7mois,1)-WEEKDAY(DATE(Calendrier7ans,OptionCalendrier7mois,1),OptionJoursemaine)</f>
        <v>46447</v>
      </c>
      <c r="C101" s="93">
        <v>46448</v>
      </c>
      <c r="D101" s="93">
        <v>46449</v>
      </c>
      <c r="E101" s="93">
        <v>46450</v>
      </c>
      <c r="F101" s="93">
        <v>46451</v>
      </c>
      <c r="G101" s="93">
        <v>46452</v>
      </c>
      <c r="H101" s="64">
        <v>46453</v>
      </c>
    </row>
    <row r="102" spans="2:8" s="8" customFormat="1" ht="51" customHeight="1">
      <c r="B102" s="3"/>
      <c r="C102" s="48"/>
      <c r="D102" s="48"/>
      <c r="E102" s="48"/>
      <c r="F102" s="123" t="s">
        <v>15</v>
      </c>
      <c r="G102" s="123" t="s">
        <v>15</v>
      </c>
      <c r="H102" s="111" t="s">
        <v>15</v>
      </c>
    </row>
    <row r="103" spans="2:8" s="9" customFormat="1" ht="24" customHeight="1">
      <c r="B103" s="71">
        <f t="array" ref="B103:H103">Jours+8+DATE(Calendrier7ans,OptionCalendrier7mois,1)-WEEKDAY(DATE(Calendrier7ans,OptionCalendrier7mois,1),OptionJoursemaine)</f>
        <v>46454</v>
      </c>
      <c r="C103" s="94">
        <v>46455</v>
      </c>
      <c r="D103" s="94">
        <v>46456</v>
      </c>
      <c r="E103" s="94">
        <v>46457</v>
      </c>
      <c r="F103" s="94">
        <v>46458</v>
      </c>
      <c r="G103" s="94">
        <v>46459</v>
      </c>
      <c r="H103" s="71">
        <v>46460</v>
      </c>
    </row>
    <row r="104" spans="2:8" s="8" customFormat="1" ht="51" customHeight="1">
      <c r="B104" s="14"/>
      <c r="C104" s="49"/>
      <c r="D104" s="132" t="s">
        <v>36</v>
      </c>
      <c r="E104" s="49"/>
      <c r="F104" s="49"/>
      <c r="G104" s="124" t="s">
        <v>32</v>
      </c>
      <c r="H104" s="116" t="s">
        <v>9</v>
      </c>
    </row>
    <row r="105" spans="2:8" s="9" customFormat="1" ht="24" customHeight="1">
      <c r="B105" s="71">
        <f t="array" ref="B105:H105">Jours+15+DATE(Calendrier7ans,OptionCalendrier7mois,1)-WEEKDAY(DATE(Calendrier7ans,OptionCalendrier7mois,1),OptionJoursemaine)</f>
        <v>46461</v>
      </c>
      <c r="C105" s="94">
        <v>46462</v>
      </c>
      <c r="D105" s="94">
        <v>46463</v>
      </c>
      <c r="E105" s="94">
        <v>46464</v>
      </c>
      <c r="F105" s="94">
        <v>46465</v>
      </c>
      <c r="G105" s="120">
        <v>46466</v>
      </c>
      <c r="H105" s="121">
        <v>46467</v>
      </c>
    </row>
    <row r="106" spans="2:8" s="8" customFormat="1" ht="51" customHeight="1">
      <c r="B106" s="14"/>
      <c r="C106" s="49"/>
      <c r="D106" s="49"/>
      <c r="E106" s="49"/>
      <c r="F106" s="49"/>
      <c r="G106" s="124" t="s">
        <v>33</v>
      </c>
      <c r="H106" s="116" t="s">
        <v>34</v>
      </c>
    </row>
    <row r="107" spans="2:8" s="9" customFormat="1" ht="24" customHeight="1">
      <c r="B107" s="71">
        <f t="array" ref="B107:H107">Jours+22+DATE(Calendrier7ans,OptionCalendrier7mois,1)-WEEKDAY(DATE(Calendrier7ans,OptionCalendrier7mois,1),OptionJoursemaine)</f>
        <v>46468</v>
      </c>
      <c r="C107" s="94">
        <v>46469</v>
      </c>
      <c r="D107" s="94">
        <v>46470</v>
      </c>
      <c r="E107" s="94">
        <v>46471</v>
      </c>
      <c r="F107" s="94">
        <v>46472</v>
      </c>
      <c r="G107" s="94">
        <v>46473</v>
      </c>
      <c r="H107" s="71">
        <v>46474</v>
      </c>
    </row>
    <row r="108" spans="2:8" s="8" customFormat="1" ht="51" customHeight="1">
      <c r="B108" s="14"/>
      <c r="C108" s="49"/>
      <c r="D108" s="49"/>
      <c r="E108" s="49"/>
      <c r="F108" s="49"/>
      <c r="G108" s="100" t="s">
        <v>37</v>
      </c>
      <c r="H108" s="101" t="s">
        <v>37</v>
      </c>
    </row>
    <row r="109" spans="2:8" s="9" customFormat="1" ht="24" customHeight="1">
      <c r="B109" s="71">
        <f t="array" ref="B109:H109">Jours+29+DATE(Calendrier7ans,OptionCalendrier7mois,1)-WEEKDAY(DATE(Calendrier7ans,OptionCalendrier7mois,1),OptionJoursemaine)</f>
        <v>46475</v>
      </c>
      <c r="C109" s="94">
        <v>46476</v>
      </c>
      <c r="D109" s="94">
        <v>46477</v>
      </c>
      <c r="E109" s="94">
        <v>46478</v>
      </c>
      <c r="F109" s="94">
        <v>46479</v>
      </c>
      <c r="G109" s="94">
        <v>46480</v>
      </c>
      <c r="H109" s="71">
        <v>46481</v>
      </c>
    </row>
    <row r="110" spans="2:8" s="8" customFormat="1" ht="51" customHeight="1">
      <c r="B110" s="14"/>
      <c r="C110" s="49"/>
      <c r="D110" s="49"/>
      <c r="E110" s="49"/>
      <c r="F110" s="49"/>
      <c r="G110" s="49"/>
      <c r="H110" s="14"/>
    </row>
    <row r="111" spans="2:8" s="9" customFormat="1" ht="24" customHeight="1">
      <c r="B111" s="64">
        <f t="array" ref="B111:C111">Jours+36+DATE(Calendrier7ans,OptionCalendrier7mois,1)-WEEKDAY(DATE(Calendrier7ans,OptionCalendrier7mois,1),OptionJoursemaine)</f>
        <v>46482</v>
      </c>
      <c r="C111" s="93">
        <v>46483</v>
      </c>
      <c r="D111" s="138" t="s">
        <v>1</v>
      </c>
      <c r="E111" s="139"/>
      <c r="F111" s="139"/>
      <c r="G111" s="139"/>
      <c r="H111" s="139"/>
    </row>
    <row r="112" spans="2:8" s="8" customFormat="1" ht="51" customHeight="1">
      <c r="B112" s="3"/>
      <c r="C112" s="48"/>
      <c r="D112" s="140"/>
      <c r="E112" s="140"/>
      <c r="F112" s="140"/>
      <c r="G112" s="140"/>
      <c r="H112" s="140"/>
    </row>
    <row r="113" spans="2:8" s="10" customFormat="1" ht="9" customHeight="1">
      <c r="B113" s="1"/>
      <c r="C113" s="1"/>
      <c r="D113" s="2"/>
      <c r="E113" s="2"/>
      <c r="F113" s="2"/>
      <c r="G113" s="2"/>
      <c r="H113" s="2"/>
    </row>
    <row r="114" spans="2:8" ht="95.25" customHeight="1">
      <c r="B114" s="54">
        <f>YEAR(DATE(Calendrier7ans,OptionCalendrier7mois+1,1))</f>
        <v>2027</v>
      </c>
      <c r="C114" s="136" t="str">
        <f>TEXT(DATE(Calendrier7ans,OptionCalendrier7mois+1,1),"mmmm")</f>
        <v>avril</v>
      </c>
      <c r="D114" s="136"/>
      <c r="E114" s="55"/>
      <c r="F114" s="56"/>
      <c r="G114" s="56"/>
      <c r="H114" s="57"/>
    </row>
    <row r="115" spans="2:8" ht="9" customHeight="1"/>
    <row r="116" spans="2:8" s="6" customFormat="1" ht="24" customHeight="1">
      <c r="B116" s="50" t="str">
        <f t="shared" ref="B116:H116" si="6">TEXT(B117,"jjjj")</f>
        <v>lundi</v>
      </c>
      <c r="C116" s="51" t="str">
        <f t="shared" si="6"/>
        <v>mardi</v>
      </c>
      <c r="D116" s="52" t="str">
        <f t="shared" si="6"/>
        <v>mercredi</v>
      </c>
      <c r="E116" s="51" t="str">
        <f t="shared" si="6"/>
        <v>jeudi</v>
      </c>
      <c r="F116" s="52" t="str">
        <f t="shared" si="6"/>
        <v>vendredi</v>
      </c>
      <c r="G116" s="51" t="str">
        <f t="shared" si="6"/>
        <v>samedi</v>
      </c>
      <c r="H116" s="53" t="str">
        <f t="shared" si="6"/>
        <v>dimanche</v>
      </c>
    </row>
    <row r="117" spans="2:8" s="9" customFormat="1" ht="24" customHeight="1">
      <c r="B117" s="95">
        <f t="array" ref="B117:H117">Jours+1+DATE(Calendrier8ans,OptionCalendrier8mois,1)-WEEKDAY(DATE(Calendrier8ans,OptionCalendrier8mois,1),OptionJoursemaine)</f>
        <v>46475</v>
      </c>
      <c r="C117" s="95">
        <v>46476</v>
      </c>
      <c r="D117" s="95">
        <v>46477</v>
      </c>
      <c r="E117" s="95">
        <v>46478</v>
      </c>
      <c r="F117" s="95">
        <v>46479</v>
      </c>
      <c r="G117" s="95">
        <v>46480</v>
      </c>
      <c r="H117" s="96">
        <v>46481</v>
      </c>
    </row>
    <row r="118" spans="2:8" s="8" customFormat="1" ht="51" customHeight="1">
      <c r="B118" s="11"/>
      <c r="C118" s="11"/>
      <c r="D118" s="11"/>
      <c r="E118" s="11"/>
      <c r="F118" s="11"/>
      <c r="G118" s="134"/>
      <c r="H118" s="135"/>
    </row>
    <row r="119" spans="2:8" s="9" customFormat="1" ht="24" customHeight="1">
      <c r="B119" s="97">
        <f t="array" ref="B119:H119">Jours+8+DATE(Calendrier8ans,OptionCalendrier8mois,1)-WEEKDAY(DATE(Calendrier8ans,OptionCalendrier8mois,1),OptionJoursemaine)</f>
        <v>46482</v>
      </c>
      <c r="C119" s="97">
        <v>46483</v>
      </c>
      <c r="D119" s="97">
        <v>46484</v>
      </c>
      <c r="E119" s="97">
        <v>46485</v>
      </c>
      <c r="F119" s="97">
        <v>46486</v>
      </c>
      <c r="G119" s="97">
        <v>46487</v>
      </c>
      <c r="H119" s="98">
        <v>46488</v>
      </c>
    </row>
    <row r="120" spans="2:8" s="8" customFormat="1" ht="51" customHeight="1">
      <c r="B120" s="11"/>
      <c r="C120" s="11"/>
      <c r="D120" s="11"/>
      <c r="E120" s="11"/>
      <c r="F120" s="11"/>
      <c r="G120" s="11"/>
      <c r="H120" s="133"/>
    </row>
    <row r="121" spans="2:8" s="9" customFormat="1" ht="24" customHeight="1">
      <c r="B121" s="97">
        <f t="array" ref="B121:H121">Jours+15+DATE(Calendrier8ans,OptionCalendrier8mois,1)-WEEKDAY(DATE(Calendrier8ans,OptionCalendrier8mois,1),OptionJoursemaine)</f>
        <v>46489</v>
      </c>
      <c r="C121" s="97">
        <v>46490</v>
      </c>
      <c r="D121" s="97">
        <v>46491</v>
      </c>
      <c r="E121" s="97">
        <v>46492</v>
      </c>
      <c r="F121" s="97">
        <v>46493</v>
      </c>
      <c r="G121" s="97">
        <v>46494</v>
      </c>
      <c r="H121" s="98">
        <v>46495</v>
      </c>
    </row>
    <row r="122" spans="2:8" s="8" customFormat="1" ht="51" customHeight="1">
      <c r="B122" s="11"/>
      <c r="C122" s="11"/>
      <c r="D122" s="11"/>
      <c r="E122" s="11"/>
      <c r="F122" s="11"/>
      <c r="G122" s="11"/>
      <c r="H122" s="12"/>
    </row>
    <row r="123" spans="2:8" s="9" customFormat="1" ht="24" customHeight="1">
      <c r="B123" s="97">
        <f t="array" ref="B123:H123">Jours+22+DATE(Calendrier8ans,OptionCalendrier8mois,1)-WEEKDAY(DATE(Calendrier8ans,OptionCalendrier8mois,1),OptionJoursemaine)</f>
        <v>46496</v>
      </c>
      <c r="C123" s="97">
        <v>46497</v>
      </c>
      <c r="D123" s="97">
        <v>46498</v>
      </c>
      <c r="E123" s="97">
        <v>46499</v>
      </c>
      <c r="F123" s="97">
        <v>46500</v>
      </c>
      <c r="G123" s="97">
        <v>46501</v>
      </c>
      <c r="H123" s="98">
        <v>46502</v>
      </c>
    </row>
    <row r="124" spans="2:8" s="8" customFormat="1" ht="51" customHeight="1">
      <c r="B124" s="11"/>
      <c r="C124" s="11"/>
      <c r="D124" s="11"/>
      <c r="E124" s="11"/>
      <c r="F124" s="125" t="s">
        <v>15</v>
      </c>
      <c r="G124" s="125" t="s">
        <v>15</v>
      </c>
      <c r="H124" s="126" t="s">
        <v>15</v>
      </c>
    </row>
    <row r="125" spans="2:8" s="9" customFormat="1" ht="24" customHeight="1">
      <c r="B125" s="97">
        <f t="array" ref="B125:H125">Jours+29+DATE(Calendrier8ans,OptionCalendrier8mois,1)-WEEKDAY(DATE(Calendrier8ans,OptionCalendrier8mois,1),OptionJoursemaine)</f>
        <v>46503</v>
      </c>
      <c r="C125" s="97">
        <v>46504</v>
      </c>
      <c r="D125" s="97">
        <v>46505</v>
      </c>
      <c r="E125" s="97">
        <v>46506</v>
      </c>
      <c r="F125" s="97">
        <v>46507</v>
      </c>
      <c r="G125" s="97">
        <v>46508</v>
      </c>
      <c r="H125" s="98">
        <v>46509</v>
      </c>
    </row>
    <row r="126" spans="2:8" s="8" customFormat="1" ht="51" customHeight="1">
      <c r="B126" s="11"/>
      <c r="C126" s="11"/>
      <c r="D126" s="11"/>
      <c r="E126" s="11"/>
      <c r="F126" s="127" t="s">
        <v>11</v>
      </c>
      <c r="G126" s="11"/>
      <c r="H126" s="13"/>
    </row>
    <row r="127" spans="2:8" s="9" customFormat="1" ht="24" customHeight="1">
      <c r="B127" s="97">
        <f t="array" ref="B127:C127">Jours+36+DATE(Calendrier8ans,OptionCalendrier8mois,1)-WEEKDAY(DATE(Calendrier8ans,OptionCalendrier8mois,1),OptionJoursemaine)</f>
        <v>46510</v>
      </c>
      <c r="C127" s="97">
        <v>46511</v>
      </c>
      <c r="D127" s="137" t="s">
        <v>1</v>
      </c>
      <c r="E127" s="137"/>
      <c r="F127" s="137"/>
      <c r="G127" s="137"/>
      <c r="H127" s="137"/>
    </row>
    <row r="128" spans="2:8" s="8" customFormat="1" ht="51" customHeight="1">
      <c r="B128" s="11"/>
      <c r="C128" s="11"/>
      <c r="D128" s="140"/>
      <c r="E128" s="140"/>
      <c r="F128" s="140"/>
      <c r="G128" s="140"/>
      <c r="H128" s="140"/>
    </row>
    <row r="129" spans="2:8" s="10" customFormat="1" ht="9" customHeight="1">
      <c r="B129" s="1"/>
      <c r="C129" s="1"/>
      <c r="D129" s="2"/>
      <c r="E129" s="2"/>
      <c r="F129" s="2"/>
      <c r="G129" s="2"/>
      <c r="H129" s="2"/>
    </row>
    <row r="130" spans="2:8" ht="95.25" customHeight="1">
      <c r="B130" s="54">
        <f>YEAR(DATE(Calendrier8ans,OptionCalendrier8mois+1,1))</f>
        <v>2027</v>
      </c>
      <c r="C130" s="136" t="str">
        <f>TEXT(DATE(Calendrier8ans,OptionCalendrier8mois+1,1),"mmmm")</f>
        <v>mai</v>
      </c>
      <c r="D130" s="136"/>
      <c r="E130" s="55"/>
      <c r="F130" s="56"/>
      <c r="G130" s="56"/>
      <c r="H130" s="57"/>
    </row>
    <row r="131" spans="2:8" ht="9" customHeight="1"/>
    <row r="132" spans="2:8" s="6" customFormat="1" ht="24" customHeight="1">
      <c r="B132" s="50" t="str">
        <f t="shared" ref="B132:H132" si="7">TEXT(B133,"jjjj")</f>
        <v>lundi</v>
      </c>
      <c r="C132" s="51" t="str">
        <f t="shared" si="7"/>
        <v>mardi</v>
      </c>
      <c r="D132" s="52" t="str">
        <f t="shared" si="7"/>
        <v>mercredi</v>
      </c>
      <c r="E132" s="51" t="str">
        <f t="shared" si="7"/>
        <v>jeudi</v>
      </c>
      <c r="F132" s="52" t="str">
        <f t="shared" si="7"/>
        <v>vendredi</v>
      </c>
      <c r="G132" s="51" t="str">
        <f t="shared" si="7"/>
        <v>samedi</v>
      </c>
      <c r="H132" s="53" t="str">
        <f t="shared" si="7"/>
        <v>dimanche</v>
      </c>
    </row>
    <row r="133" spans="2:8" s="9" customFormat="1" ht="24" customHeight="1">
      <c r="B133" s="64">
        <f t="array" ref="B133:H133">Jours+1+DATE(Calendrier9ans,OptionCalendrier9mois,1)-WEEKDAY(DATE(Calendrier9ans,OptionCalendrier9mois,1),OptionJoursemaine)</f>
        <v>46503</v>
      </c>
      <c r="C133" s="93">
        <v>46504</v>
      </c>
      <c r="D133" s="93">
        <v>46505</v>
      </c>
      <c r="E133" s="93">
        <v>46506</v>
      </c>
      <c r="F133" s="93">
        <v>46507</v>
      </c>
      <c r="G133" s="93">
        <v>46508</v>
      </c>
      <c r="H133" s="64">
        <v>46509</v>
      </c>
    </row>
    <row r="134" spans="2:8" s="8" customFormat="1" ht="51" customHeight="1">
      <c r="B134" s="3"/>
      <c r="C134" s="48"/>
      <c r="D134" s="48"/>
      <c r="E134" s="48"/>
      <c r="F134" s="128" t="s">
        <v>11</v>
      </c>
      <c r="G134" s="128" t="s">
        <v>11</v>
      </c>
      <c r="H134" s="129" t="s">
        <v>11</v>
      </c>
    </row>
    <row r="135" spans="2:8" s="9" customFormat="1" ht="24" customHeight="1">
      <c r="B135" s="71">
        <f t="array" ref="B135:H135">Jours+8+DATE(Calendrier9ans,OptionCalendrier9mois,1)-WEEKDAY(DATE(Calendrier9ans,OptionCalendrier9mois,1),OptionJoursemaine)</f>
        <v>46510</v>
      </c>
      <c r="C135" s="94">
        <v>46511</v>
      </c>
      <c r="D135" s="94">
        <v>46512</v>
      </c>
      <c r="E135" s="94">
        <v>46513</v>
      </c>
      <c r="F135" s="94">
        <v>46514</v>
      </c>
      <c r="G135" s="94">
        <v>46515</v>
      </c>
      <c r="H135" s="71">
        <v>46516</v>
      </c>
    </row>
    <row r="136" spans="2:8" s="8" customFormat="1" ht="51" customHeight="1">
      <c r="B136" s="14"/>
      <c r="C136" s="49"/>
      <c r="D136" s="49"/>
      <c r="E136" s="49"/>
      <c r="F136" s="100" t="s">
        <v>21</v>
      </c>
      <c r="G136" s="100" t="s">
        <v>21</v>
      </c>
      <c r="H136" s="101" t="s">
        <v>21</v>
      </c>
    </row>
    <row r="137" spans="2:8" s="9" customFormat="1" ht="24" customHeight="1">
      <c r="B137" s="71">
        <f t="array" ref="B137:H137">Jours+15+DATE(Calendrier9ans,OptionCalendrier9mois,1)-WEEKDAY(DATE(Calendrier9ans,OptionCalendrier9mois,1),OptionJoursemaine)</f>
        <v>46517</v>
      </c>
      <c r="C137" s="94">
        <v>46518</v>
      </c>
      <c r="D137" s="94">
        <v>46519</v>
      </c>
      <c r="E137" s="94">
        <v>46520</v>
      </c>
      <c r="F137" s="94">
        <v>46521</v>
      </c>
      <c r="G137" s="94">
        <v>46522</v>
      </c>
      <c r="H137" s="71">
        <v>46523</v>
      </c>
    </row>
    <row r="138" spans="2:8" s="8" customFormat="1" ht="51" customHeight="1">
      <c r="B138" s="14"/>
      <c r="C138" s="49"/>
      <c r="D138" s="49"/>
      <c r="E138" s="49"/>
      <c r="F138" s="49"/>
      <c r="G138" s="49"/>
      <c r="H138" s="14"/>
    </row>
    <row r="139" spans="2:8" s="9" customFormat="1" ht="24" customHeight="1">
      <c r="B139" s="71">
        <f t="array" ref="B139:H139">Jours+22+DATE(Calendrier9ans,OptionCalendrier9mois,1)-WEEKDAY(DATE(Calendrier9ans,OptionCalendrier9mois,1),OptionJoursemaine)</f>
        <v>46524</v>
      </c>
      <c r="C139" s="94">
        <v>46525</v>
      </c>
      <c r="D139" s="94">
        <v>46526</v>
      </c>
      <c r="E139" s="94">
        <v>46527</v>
      </c>
      <c r="F139" s="94">
        <v>46528</v>
      </c>
      <c r="G139" s="94">
        <v>46529</v>
      </c>
      <c r="H139" s="71">
        <v>46530</v>
      </c>
    </row>
    <row r="140" spans="2:8" s="8" customFormat="1" ht="84.75" customHeight="1">
      <c r="B140" s="14"/>
      <c r="C140" s="49"/>
      <c r="D140" s="49"/>
      <c r="E140" s="49"/>
      <c r="F140" s="108" t="s">
        <v>16</v>
      </c>
      <c r="G140" s="108" t="s">
        <v>17</v>
      </c>
      <c r="H140" s="116" t="s">
        <v>16</v>
      </c>
    </row>
    <row r="141" spans="2:8" s="9" customFormat="1" ht="24" customHeight="1">
      <c r="B141" s="71">
        <f t="array" ref="B141:H141">Jours+29+DATE(Calendrier9ans,OptionCalendrier9mois,1)-WEEKDAY(DATE(Calendrier9ans,OptionCalendrier9mois,1),OptionJoursemaine)</f>
        <v>46531</v>
      </c>
      <c r="C141" s="94">
        <v>46532</v>
      </c>
      <c r="D141" s="94">
        <v>46533</v>
      </c>
      <c r="E141" s="94">
        <v>46534</v>
      </c>
      <c r="F141" s="94">
        <v>46535</v>
      </c>
      <c r="G141" s="94">
        <v>46536</v>
      </c>
      <c r="H141" s="71">
        <v>46537</v>
      </c>
    </row>
    <row r="142" spans="2:8" s="8" customFormat="1" ht="51" customHeight="1">
      <c r="B142" s="14"/>
      <c r="C142" s="49"/>
      <c r="D142" s="49"/>
      <c r="E142" s="49"/>
      <c r="F142" s="108" t="s">
        <v>13</v>
      </c>
      <c r="G142" s="108" t="s">
        <v>13</v>
      </c>
      <c r="H142" s="116" t="s">
        <v>13</v>
      </c>
    </row>
    <row r="143" spans="2:8" s="9" customFormat="1" ht="24" customHeight="1">
      <c r="B143" s="64">
        <f t="array" ref="B143:C143">Jours+36+DATE(Calendrier9ans,OptionCalendrier9mois,1)-WEEKDAY(DATE(Calendrier9ans,OptionCalendrier9mois,1),OptionJoursemaine)</f>
        <v>46538</v>
      </c>
      <c r="C143" s="93">
        <v>46539</v>
      </c>
      <c r="D143" s="138" t="s">
        <v>1</v>
      </c>
      <c r="E143" s="139"/>
      <c r="F143" s="139"/>
      <c r="G143" s="139"/>
      <c r="H143" s="139"/>
    </row>
    <row r="144" spans="2:8" s="8" customFormat="1" ht="51" customHeight="1">
      <c r="B144" s="3"/>
      <c r="C144" s="48"/>
      <c r="D144" s="140"/>
      <c r="E144" s="140"/>
      <c r="F144" s="140"/>
      <c r="G144" s="140"/>
      <c r="H144" s="140"/>
    </row>
    <row r="145" spans="2:8" s="10" customFormat="1" ht="9" customHeight="1">
      <c r="B145" s="1"/>
      <c r="C145" s="1"/>
      <c r="D145" s="2"/>
      <c r="E145" s="2"/>
      <c r="F145" s="2"/>
      <c r="G145" s="2"/>
      <c r="H145" s="2"/>
    </row>
    <row r="146" spans="2:8" ht="95.25" customHeight="1">
      <c r="B146" s="54">
        <f>YEAR(DATE(Calendrier9ans,OptionCalendrier9mois+1,1))</f>
        <v>2027</v>
      </c>
      <c r="C146" s="136" t="str">
        <f>TEXT(DATE(Calendrier9ans,OptionCalendrier9mois+1,1),"mmmm")</f>
        <v>juin</v>
      </c>
      <c r="D146" s="136"/>
      <c r="E146" s="55"/>
      <c r="F146" s="56"/>
      <c r="G146" s="56"/>
      <c r="H146" s="57"/>
    </row>
    <row r="147" spans="2:8" ht="9" customHeight="1"/>
    <row r="148" spans="2:8" s="6" customFormat="1" ht="24" customHeight="1">
      <c r="B148" s="50" t="str">
        <f t="shared" ref="B148:H148" si="8">TEXT(B149,"jjjj")</f>
        <v>lundi</v>
      </c>
      <c r="C148" s="51" t="str">
        <f t="shared" si="8"/>
        <v>mardi</v>
      </c>
      <c r="D148" s="52" t="str">
        <f t="shared" si="8"/>
        <v>mercredi</v>
      </c>
      <c r="E148" s="51" t="str">
        <f t="shared" si="8"/>
        <v>jeudi</v>
      </c>
      <c r="F148" s="52" t="str">
        <f t="shared" si="8"/>
        <v>vendredi</v>
      </c>
      <c r="G148" s="51" t="str">
        <f t="shared" si="8"/>
        <v>samedi</v>
      </c>
      <c r="H148" s="53" t="str">
        <f t="shared" si="8"/>
        <v>dimanche</v>
      </c>
    </row>
    <row r="149" spans="2:8" s="9" customFormat="1" ht="24" customHeight="1">
      <c r="B149" s="64">
        <f t="array" ref="B149:H149">Jours+1+DATE(Calendrier10ans,OptionCalendrier10mois,1)-WEEKDAY(DATE(Calendrier10ans,OptionCalendrier10mois,1),OptionJoursemaine)</f>
        <v>46538</v>
      </c>
      <c r="C149" s="93">
        <v>46539</v>
      </c>
      <c r="D149" s="93">
        <v>46540</v>
      </c>
      <c r="E149" s="93">
        <v>46541</v>
      </c>
      <c r="F149" s="93">
        <v>46542</v>
      </c>
      <c r="G149" s="93">
        <v>46543</v>
      </c>
      <c r="H149" s="64">
        <v>46544</v>
      </c>
    </row>
    <row r="150" spans="2:8" s="8" customFormat="1" ht="51" customHeight="1">
      <c r="B150" s="3"/>
      <c r="C150" s="48"/>
      <c r="D150" s="48"/>
      <c r="E150" s="48"/>
      <c r="F150" s="130" t="s">
        <v>35</v>
      </c>
      <c r="G150" s="128" t="s">
        <v>10</v>
      </c>
      <c r="H150" s="129" t="s">
        <v>10</v>
      </c>
    </row>
    <row r="151" spans="2:8" s="9" customFormat="1" ht="24" customHeight="1">
      <c r="B151" s="71">
        <f t="array" ref="B151:H151">Jours+8+DATE(Calendrier10ans,OptionCalendrier10mois,1)-WEEKDAY(DATE(Calendrier10ans,OptionCalendrier10mois,1),OptionJoursemaine)</f>
        <v>46545</v>
      </c>
      <c r="C151" s="94">
        <v>46546</v>
      </c>
      <c r="D151" s="94">
        <v>46547</v>
      </c>
      <c r="E151" s="94">
        <v>46548</v>
      </c>
      <c r="F151" s="94">
        <v>46549</v>
      </c>
      <c r="G151" s="94">
        <v>46550</v>
      </c>
      <c r="H151" s="71">
        <v>46551</v>
      </c>
    </row>
    <row r="152" spans="2:8" s="8" customFormat="1" ht="51" customHeight="1">
      <c r="B152" s="14"/>
      <c r="C152" s="49"/>
      <c r="D152" s="49"/>
      <c r="E152" s="49"/>
      <c r="F152" s="108" t="s">
        <v>15</v>
      </c>
      <c r="G152" s="108" t="s">
        <v>15</v>
      </c>
      <c r="H152" s="116" t="s">
        <v>15</v>
      </c>
    </row>
    <row r="153" spans="2:8" s="9" customFormat="1" ht="24" customHeight="1">
      <c r="B153" s="71">
        <f t="array" ref="B153:H153">Jours+15+DATE(Calendrier10ans,OptionCalendrier10mois,1)-WEEKDAY(DATE(Calendrier10ans,OptionCalendrier10mois,1),OptionJoursemaine)</f>
        <v>46552</v>
      </c>
      <c r="C153" s="94">
        <v>46553</v>
      </c>
      <c r="D153" s="94">
        <v>46554</v>
      </c>
      <c r="E153" s="94">
        <v>46555</v>
      </c>
      <c r="F153" s="94">
        <v>46556</v>
      </c>
      <c r="G153" s="94">
        <v>46557</v>
      </c>
      <c r="H153" s="71">
        <v>46558</v>
      </c>
    </row>
    <row r="154" spans="2:8" s="8" customFormat="1" ht="51" customHeight="1">
      <c r="B154" s="14"/>
      <c r="C154" s="49"/>
      <c r="D154" s="49"/>
      <c r="E154" s="49"/>
      <c r="F154" s="49"/>
      <c r="G154" s="49"/>
      <c r="H154" s="14"/>
    </row>
    <row r="155" spans="2:8" s="9" customFormat="1" ht="24.6" customHeight="1">
      <c r="B155" s="71">
        <f t="array" ref="B155:H155">Jours+22+DATE(Calendrier10ans,OptionCalendrier10mois,1)-WEEKDAY(DATE(Calendrier10ans,OptionCalendrier10mois,1),OptionJoursemaine)</f>
        <v>46559</v>
      </c>
      <c r="C155" s="94">
        <v>46560</v>
      </c>
      <c r="D155" s="94">
        <v>46561</v>
      </c>
      <c r="E155" s="94">
        <v>46562</v>
      </c>
      <c r="F155" s="94">
        <v>46563</v>
      </c>
      <c r="G155" s="94">
        <v>46564</v>
      </c>
      <c r="H155" s="71">
        <v>46565</v>
      </c>
    </row>
    <row r="156" spans="2:8" s="8" customFormat="1" ht="51" customHeight="1">
      <c r="B156" s="14"/>
      <c r="C156" s="49"/>
      <c r="D156" s="49"/>
      <c r="E156" s="49"/>
      <c r="F156" s="49"/>
      <c r="G156" s="49"/>
      <c r="H156" s="14"/>
    </row>
    <row r="157" spans="2:8" s="9" customFormat="1" ht="24" customHeight="1">
      <c r="B157" s="71">
        <f t="array" ref="B157:H157">Jours+29+DATE(Calendrier10ans,OptionCalendrier10mois,1)-WEEKDAY(DATE(Calendrier10ans,OptionCalendrier10mois,1),OptionJoursemaine)</f>
        <v>46566</v>
      </c>
      <c r="C157" s="94">
        <v>46567</v>
      </c>
      <c r="D157" s="94">
        <v>46568</v>
      </c>
      <c r="E157" s="94">
        <v>46569</v>
      </c>
      <c r="F157" s="94">
        <v>46570</v>
      </c>
      <c r="G157" s="94">
        <v>46571</v>
      </c>
      <c r="H157" s="71">
        <v>46572</v>
      </c>
    </row>
    <row r="158" spans="2:8" s="8" customFormat="1" ht="51" customHeight="1">
      <c r="B158" s="14"/>
      <c r="C158" s="49"/>
      <c r="D158" s="49"/>
      <c r="E158" s="49"/>
      <c r="F158" s="49"/>
      <c r="G158" s="49"/>
      <c r="H158" s="14"/>
    </row>
    <row r="159" spans="2:8" s="9" customFormat="1" ht="24" customHeight="1">
      <c r="B159" s="64">
        <f t="array" ref="B159:C159">Jours+36+DATE(Calendrier10ans,OptionCalendrier10mois,1)-WEEKDAY(DATE(Calendrier10ans,OptionCalendrier10mois,1),OptionJoursemaine)</f>
        <v>46573</v>
      </c>
      <c r="C159" s="93">
        <v>46574</v>
      </c>
      <c r="D159" s="138" t="s">
        <v>1</v>
      </c>
      <c r="E159" s="139"/>
      <c r="F159" s="139"/>
      <c r="G159" s="139"/>
      <c r="H159" s="139"/>
    </row>
    <row r="160" spans="2:8" s="8" customFormat="1" ht="51" customHeight="1">
      <c r="B160" s="3"/>
      <c r="C160" s="48"/>
      <c r="D160" s="140"/>
      <c r="E160" s="140"/>
      <c r="F160" s="140"/>
      <c r="G160" s="140"/>
      <c r="H160" s="140"/>
    </row>
    <row r="161" spans="2:8" s="10" customFormat="1" ht="9" customHeight="1">
      <c r="B161" s="1"/>
      <c r="C161" s="1"/>
      <c r="D161" s="2"/>
      <c r="E161" s="2"/>
      <c r="F161" s="2"/>
      <c r="G161" s="2"/>
      <c r="H161" s="2"/>
    </row>
    <row r="162" spans="2:8" ht="95.25" customHeight="1">
      <c r="B162" s="54">
        <f>YEAR(DATE(Calendrier10ans,OptionCalendrier10mois+1,1))</f>
        <v>2027</v>
      </c>
      <c r="C162" s="136" t="str">
        <f>TEXT(DATE(Calendrier10ans,OptionCalendrier10mois+1,1),"mmmm")</f>
        <v>juillet</v>
      </c>
      <c r="D162" s="136"/>
      <c r="E162" s="55"/>
      <c r="F162" s="56"/>
      <c r="G162" s="56"/>
      <c r="H162" s="57"/>
    </row>
    <row r="163" spans="2:8" ht="9" customHeight="1"/>
    <row r="164" spans="2:8" s="6" customFormat="1" ht="24" customHeight="1">
      <c r="B164" s="50" t="str">
        <f t="shared" ref="B164:H164" si="9">TEXT(B165,"jjjj")</f>
        <v>lundi</v>
      </c>
      <c r="C164" s="51" t="str">
        <f t="shared" si="9"/>
        <v>mardi</v>
      </c>
      <c r="D164" s="52" t="str">
        <f t="shared" si="9"/>
        <v>mercredi</v>
      </c>
      <c r="E164" s="51" t="str">
        <f t="shared" si="9"/>
        <v>jeudi</v>
      </c>
      <c r="F164" s="52" t="str">
        <f t="shared" si="9"/>
        <v>vendredi</v>
      </c>
      <c r="G164" s="51" t="str">
        <f t="shared" si="9"/>
        <v>samedi</v>
      </c>
      <c r="H164" s="53" t="str">
        <f t="shared" si="9"/>
        <v>dimanche</v>
      </c>
    </row>
    <row r="165" spans="2:8" s="9" customFormat="1" ht="24" customHeight="1">
      <c r="B165" s="95">
        <f t="array" ref="B165:H165">Jours+1+DATE(Calendrier11ans,OptionCalendrier11mois,1)-WEEKDAY(DATE(Calendrier11ans,OptionCalendrier11mois,1),OptionJoursemaine)</f>
        <v>46566</v>
      </c>
      <c r="C165" s="95">
        <v>46567</v>
      </c>
      <c r="D165" s="95">
        <v>46568</v>
      </c>
      <c r="E165" s="95">
        <v>46569</v>
      </c>
      <c r="F165" s="95">
        <v>46570</v>
      </c>
      <c r="G165" s="95">
        <v>46571</v>
      </c>
      <c r="H165" s="96">
        <v>46572</v>
      </c>
    </row>
    <row r="166" spans="2:8" s="8" customFormat="1" ht="51" customHeight="1">
      <c r="B166" s="11"/>
      <c r="C166" s="11"/>
      <c r="D166" s="11"/>
      <c r="E166" s="11"/>
      <c r="F166" s="11"/>
      <c r="G166" s="11"/>
      <c r="H166" s="12"/>
    </row>
    <row r="167" spans="2:8" s="9" customFormat="1" ht="24" customHeight="1">
      <c r="B167" s="97">
        <f t="array" ref="B167:H167">Jours+8+DATE(Calendrier11ans,OptionCalendrier11mois,1)-WEEKDAY(DATE(Calendrier11ans,OptionCalendrier11mois,1),OptionJoursemaine)</f>
        <v>46573</v>
      </c>
      <c r="C167" s="97">
        <v>46574</v>
      </c>
      <c r="D167" s="97">
        <v>46575</v>
      </c>
      <c r="E167" s="97">
        <v>46576</v>
      </c>
      <c r="F167" s="97">
        <v>46577</v>
      </c>
      <c r="G167" s="97">
        <v>46578</v>
      </c>
      <c r="H167" s="98">
        <v>46579</v>
      </c>
    </row>
    <row r="168" spans="2:8" s="8" customFormat="1" ht="51" customHeight="1">
      <c r="B168" s="11"/>
      <c r="C168" s="11"/>
      <c r="D168" s="11"/>
      <c r="E168" s="11"/>
      <c r="F168" s="11"/>
      <c r="G168" s="11"/>
      <c r="H168" s="12"/>
    </row>
    <row r="169" spans="2:8" s="9" customFormat="1" ht="24" customHeight="1">
      <c r="B169" s="97">
        <f t="array" ref="B169:H169">Jours+15+DATE(Calendrier11ans,OptionCalendrier11mois,1)-WEEKDAY(DATE(Calendrier11ans,OptionCalendrier11mois,1),OptionJoursemaine)</f>
        <v>46580</v>
      </c>
      <c r="C169" s="97">
        <v>46581</v>
      </c>
      <c r="D169" s="97">
        <v>46582</v>
      </c>
      <c r="E169" s="97">
        <v>46583</v>
      </c>
      <c r="F169" s="97">
        <v>46584</v>
      </c>
      <c r="G169" s="97">
        <v>46585</v>
      </c>
      <c r="H169" s="98">
        <v>46586</v>
      </c>
    </row>
    <row r="170" spans="2:8" s="8" customFormat="1" ht="51" customHeight="1">
      <c r="B170" s="11"/>
      <c r="C170" s="11"/>
      <c r="D170" s="11"/>
      <c r="E170" s="11"/>
      <c r="F170" s="11"/>
      <c r="G170" s="11"/>
      <c r="H170" s="12"/>
    </row>
    <row r="171" spans="2:8" s="9" customFormat="1" ht="24" customHeight="1">
      <c r="B171" s="97">
        <f t="array" ref="B171:H171">Jours+22+DATE(Calendrier11ans,OptionCalendrier11mois,1)-WEEKDAY(DATE(Calendrier11ans,OptionCalendrier11mois,1),OptionJoursemaine)</f>
        <v>46587</v>
      </c>
      <c r="C171" s="97">
        <v>46588</v>
      </c>
      <c r="D171" s="97">
        <v>46589</v>
      </c>
      <c r="E171" s="97">
        <v>46590</v>
      </c>
      <c r="F171" s="97">
        <v>46591</v>
      </c>
      <c r="G171" s="97">
        <v>46592</v>
      </c>
      <c r="H171" s="98">
        <v>46593</v>
      </c>
    </row>
    <row r="172" spans="2:8" s="8" customFormat="1" ht="51" customHeight="1">
      <c r="B172" s="11"/>
      <c r="C172" s="11"/>
      <c r="D172" s="11"/>
      <c r="E172" s="11"/>
      <c r="F172" s="11"/>
      <c r="G172" s="11"/>
      <c r="H172" s="12"/>
    </row>
    <row r="173" spans="2:8" s="9" customFormat="1" ht="24" customHeight="1">
      <c r="B173" s="97">
        <f t="array" ref="B173:H173">Jours+29+DATE(Calendrier11ans,OptionCalendrier11mois,1)-WEEKDAY(DATE(Calendrier11ans,OptionCalendrier11mois,1),OptionJoursemaine)</f>
        <v>46594</v>
      </c>
      <c r="C173" s="97">
        <v>46595</v>
      </c>
      <c r="D173" s="97">
        <v>46596</v>
      </c>
      <c r="E173" s="97">
        <v>46597</v>
      </c>
      <c r="F173" s="97">
        <v>46598</v>
      </c>
      <c r="G173" s="97">
        <v>46599</v>
      </c>
      <c r="H173" s="98">
        <v>46600</v>
      </c>
    </row>
    <row r="174" spans="2:8" s="8" customFormat="1" ht="51" customHeight="1">
      <c r="B174" s="11"/>
      <c r="C174" s="11"/>
      <c r="D174" s="11"/>
      <c r="E174" s="11"/>
      <c r="F174" s="11"/>
      <c r="G174" s="11"/>
      <c r="H174" s="13"/>
    </row>
    <row r="175" spans="2:8" s="9" customFormat="1" ht="24" customHeight="1">
      <c r="B175" s="97">
        <f t="array" ref="B175:C175">Jours+36+DATE(Calendrier11ans,OptionCalendrier11mois,1)-WEEKDAY(DATE(Calendrier11ans,OptionCalendrier11mois,1),OptionJoursemaine)</f>
        <v>46601</v>
      </c>
      <c r="C175" s="97">
        <v>46602</v>
      </c>
      <c r="D175" s="137" t="s">
        <v>1</v>
      </c>
      <c r="E175" s="137"/>
      <c r="F175" s="137"/>
      <c r="G175" s="137"/>
      <c r="H175" s="137"/>
    </row>
    <row r="176" spans="2:8" s="8" customFormat="1" ht="51" customHeight="1">
      <c r="B176" s="11"/>
      <c r="C176" s="11"/>
      <c r="D176" s="140"/>
      <c r="E176" s="140"/>
      <c r="F176" s="140"/>
      <c r="G176" s="140"/>
      <c r="H176" s="140"/>
    </row>
    <row r="177" spans="2:8" s="10" customFormat="1" ht="9" customHeight="1">
      <c r="B177" s="1"/>
      <c r="C177" s="1"/>
      <c r="D177" s="2"/>
      <c r="E177" s="2"/>
      <c r="F177" s="2"/>
      <c r="G177" s="2"/>
      <c r="H177" s="2"/>
    </row>
    <row r="178" spans="2:8" ht="95.25" customHeight="1">
      <c r="B178" s="54">
        <f>YEAR(DATE(Calendrier11ans,OptionCalendrier11mois+1,1))</f>
        <v>2027</v>
      </c>
      <c r="C178" s="136" t="str">
        <f>TEXT(DATE(Calendrier11ans,OptionCalendrier11mois+1,1),"mmmm")</f>
        <v>août</v>
      </c>
      <c r="D178" s="136"/>
      <c r="E178" s="55"/>
      <c r="F178" s="56"/>
      <c r="G178" s="56"/>
      <c r="H178" s="57"/>
    </row>
    <row r="179" spans="2:8" ht="9" customHeight="1"/>
    <row r="180" spans="2:8" s="6" customFormat="1" ht="24" customHeight="1">
      <c r="B180" s="50" t="str">
        <f t="shared" ref="B180:H180" si="10">TEXT(B181,"jjjj")</f>
        <v>lundi</v>
      </c>
      <c r="C180" s="51" t="str">
        <f t="shared" si="10"/>
        <v>mardi</v>
      </c>
      <c r="D180" s="52" t="str">
        <f t="shared" si="10"/>
        <v>mercredi</v>
      </c>
      <c r="E180" s="51" t="str">
        <f t="shared" si="10"/>
        <v>jeudi</v>
      </c>
      <c r="F180" s="52" t="str">
        <f t="shared" si="10"/>
        <v>vendredi</v>
      </c>
      <c r="G180" s="51" t="str">
        <f t="shared" si="10"/>
        <v>samedi</v>
      </c>
      <c r="H180" s="53" t="str">
        <f t="shared" si="10"/>
        <v>dimanche</v>
      </c>
    </row>
    <row r="181" spans="2:8" s="9" customFormat="1" ht="24" customHeight="1">
      <c r="B181" s="64">
        <f t="array" ref="B181:H181">Jours+1+DATE(Calendrier12ans,OptionCalendrier12mois,1)-WEEKDAY(DATE(Calendrier12ans,OptionCalendrier12mois,1),OptionJoursemaine)</f>
        <v>46594</v>
      </c>
      <c r="C181" s="93">
        <v>46595</v>
      </c>
      <c r="D181" s="93">
        <v>46596</v>
      </c>
      <c r="E181" s="93">
        <v>46597</v>
      </c>
      <c r="F181" s="93">
        <v>46598</v>
      </c>
      <c r="G181" s="93">
        <v>46599</v>
      </c>
      <c r="H181" s="64">
        <v>46600</v>
      </c>
    </row>
    <row r="182" spans="2:8" s="8" customFormat="1" ht="51" customHeight="1">
      <c r="B182" s="3"/>
      <c r="C182" s="48"/>
      <c r="D182" s="48"/>
      <c r="E182" s="48"/>
      <c r="F182" s="48"/>
      <c r="G182" s="48"/>
      <c r="H182" s="3"/>
    </row>
    <row r="183" spans="2:8" s="9" customFormat="1" ht="24" customHeight="1">
      <c r="B183" s="71">
        <f t="array" ref="B183:H183">Jours+8+DATE(Calendrier12ans,OptionCalendrier12mois,1)-WEEKDAY(DATE(Calendrier12ans,OptionCalendrier12mois,1),OptionJoursemaine)</f>
        <v>46601</v>
      </c>
      <c r="C183" s="94">
        <v>46602</v>
      </c>
      <c r="D183" s="94">
        <v>46603</v>
      </c>
      <c r="E183" s="94">
        <v>46604</v>
      </c>
      <c r="F183" s="94">
        <v>46605</v>
      </c>
      <c r="G183" s="94">
        <v>46606</v>
      </c>
      <c r="H183" s="71">
        <v>46607</v>
      </c>
    </row>
    <row r="184" spans="2:8" s="8" customFormat="1" ht="51" customHeight="1">
      <c r="B184" s="14"/>
      <c r="C184" s="49"/>
      <c r="D184" s="49"/>
      <c r="E184" s="49"/>
      <c r="F184" s="49"/>
      <c r="G184" s="49"/>
      <c r="H184" s="14"/>
    </row>
    <row r="185" spans="2:8" s="9" customFormat="1" ht="24" customHeight="1">
      <c r="B185" s="71">
        <f t="array" ref="B185:H185">Jours+15+DATE(Calendrier12ans,OptionCalendrier12mois,1)-WEEKDAY(DATE(Calendrier12ans,OptionCalendrier12mois,1),OptionJoursemaine)</f>
        <v>46608</v>
      </c>
      <c r="C185" s="94">
        <v>46609</v>
      </c>
      <c r="D185" s="94">
        <v>46610</v>
      </c>
      <c r="E185" s="94">
        <v>46611</v>
      </c>
      <c r="F185" s="94">
        <v>46612</v>
      </c>
      <c r="G185" s="94">
        <v>46613</v>
      </c>
      <c r="H185" s="71">
        <v>46614</v>
      </c>
    </row>
    <row r="186" spans="2:8" s="8" customFormat="1" ht="51" customHeight="1">
      <c r="B186" s="14"/>
      <c r="C186" s="49"/>
      <c r="D186" s="49"/>
      <c r="E186" s="49"/>
      <c r="F186" s="49"/>
      <c r="G186" s="49"/>
      <c r="H186" s="14"/>
    </row>
    <row r="187" spans="2:8" s="9" customFormat="1" ht="24" customHeight="1">
      <c r="B187" s="71">
        <f t="array" ref="B187:H187">Jours+22+DATE(Calendrier12ans,OptionCalendrier12mois,1)-WEEKDAY(DATE(Calendrier12ans,OptionCalendrier12mois,1),OptionJoursemaine)</f>
        <v>46615</v>
      </c>
      <c r="C187" s="94">
        <v>46616</v>
      </c>
      <c r="D187" s="94">
        <v>46617</v>
      </c>
      <c r="E187" s="94">
        <v>46618</v>
      </c>
      <c r="F187" s="94">
        <v>46619</v>
      </c>
      <c r="G187" s="94">
        <v>46620</v>
      </c>
      <c r="H187" s="71">
        <v>46621</v>
      </c>
    </row>
    <row r="188" spans="2:8" s="8" customFormat="1" ht="51" customHeight="1">
      <c r="B188" s="14"/>
      <c r="C188" s="49"/>
      <c r="D188" s="49"/>
      <c r="E188" s="49"/>
      <c r="F188" s="49"/>
      <c r="G188" s="49"/>
      <c r="H188" s="14"/>
    </row>
    <row r="189" spans="2:8" s="9" customFormat="1" ht="24" customHeight="1">
      <c r="B189" s="71">
        <f t="array" ref="B189:H189">Jours+29+DATE(Calendrier12ans,OptionCalendrier12mois,1)-WEEKDAY(DATE(Calendrier12ans,OptionCalendrier12mois,1),OptionJoursemaine)</f>
        <v>46622</v>
      </c>
      <c r="C189" s="94">
        <v>46623</v>
      </c>
      <c r="D189" s="94">
        <v>46624</v>
      </c>
      <c r="E189" s="94">
        <v>46625</v>
      </c>
      <c r="F189" s="94">
        <v>46626</v>
      </c>
      <c r="G189" s="94">
        <v>46627</v>
      </c>
      <c r="H189" s="71">
        <v>46628</v>
      </c>
    </row>
    <row r="190" spans="2:8" s="8" customFormat="1" ht="51" customHeight="1">
      <c r="B190" s="14"/>
      <c r="C190" s="49"/>
      <c r="D190" s="49"/>
      <c r="E190" s="49"/>
      <c r="F190" s="49"/>
      <c r="G190" s="49"/>
      <c r="H190" s="14"/>
    </row>
    <row r="191" spans="2:8" s="9" customFormat="1" ht="24" customHeight="1">
      <c r="B191" s="64">
        <f t="array" ref="B191:C191">Jours+36+DATE(Calendrier12ans,OptionCalendrier12mois,1)-WEEKDAY(DATE(Calendrier12ans,OptionCalendrier12mois,1),OptionJoursemaine)</f>
        <v>46629</v>
      </c>
      <c r="C191" s="93">
        <v>46630</v>
      </c>
      <c r="D191" s="142" t="s">
        <v>1</v>
      </c>
      <c r="E191" s="143"/>
      <c r="F191" s="143"/>
      <c r="G191" s="143"/>
      <c r="H191" s="143"/>
    </row>
    <row r="192" spans="2:8" s="8" customFormat="1" ht="51" customHeight="1">
      <c r="B192" s="3"/>
      <c r="C192" s="48"/>
      <c r="D192" s="140"/>
      <c r="E192" s="140"/>
      <c r="F192" s="140"/>
      <c r="G192" s="140"/>
      <c r="H192" s="140"/>
    </row>
  </sheetData>
  <mergeCells count="36">
    <mergeCell ref="C18:D18"/>
    <mergeCell ref="D95:H95"/>
    <mergeCell ref="D111:H111"/>
    <mergeCell ref="D96:H96"/>
    <mergeCell ref="C50:D50"/>
    <mergeCell ref="C66:D66"/>
    <mergeCell ref="C82:D82"/>
    <mergeCell ref="C98:D98"/>
    <mergeCell ref="D192:H192"/>
    <mergeCell ref="D159:H159"/>
    <mergeCell ref="D160:H160"/>
    <mergeCell ref="D144:H144"/>
    <mergeCell ref="D191:H191"/>
    <mergeCell ref="C178:D178"/>
    <mergeCell ref="D128:H128"/>
    <mergeCell ref="D176:H176"/>
    <mergeCell ref="C114:D114"/>
    <mergeCell ref="C130:D130"/>
    <mergeCell ref="C146:D146"/>
    <mergeCell ref="C162:D162"/>
    <mergeCell ref="C2:D2"/>
    <mergeCell ref="D175:H175"/>
    <mergeCell ref="D15:H15"/>
    <mergeCell ref="D16:H16"/>
    <mergeCell ref="D48:H48"/>
    <mergeCell ref="D64:H64"/>
    <mergeCell ref="D80:H80"/>
    <mergeCell ref="D63:H63"/>
    <mergeCell ref="D79:H79"/>
    <mergeCell ref="D31:H31"/>
    <mergeCell ref="D32:H32"/>
    <mergeCell ref="D47:H47"/>
    <mergeCell ref="C34:D34"/>
    <mergeCell ref="D127:H127"/>
    <mergeCell ref="D143:H143"/>
    <mergeCell ref="D112:H112"/>
  </mergeCells>
  <phoneticPr fontId="3" type="noConversion"/>
  <conditionalFormatting sqref="B5:H5 B7:H7 B9:H9 B11:H11 B13:H13 B15:C15">
    <cfRule type="expression" dxfId="11" priority="38">
      <formula>MONTH(B5)&lt;&gt;OptionCalendrier1mois</formula>
    </cfRule>
  </conditionalFormatting>
  <conditionalFormatting sqref="B21:H21 B23:H23 B25:H25 B27:H27 B29:H29 B31:C31">
    <cfRule type="expression" dxfId="10" priority="27">
      <formula>MONTH(B21)&lt;&gt;OptionCalendrier2mois</formula>
    </cfRule>
  </conditionalFormatting>
  <conditionalFormatting sqref="B37:H37 B39:H39 B41:H41 B43:H43 B45:H45 B47:C47">
    <cfRule type="expression" dxfId="9" priority="25">
      <formula>MONTH(B37)&lt;&gt;OptionCalendrier3mois</formula>
    </cfRule>
  </conditionalFormatting>
  <conditionalFormatting sqref="B53:H53 B55:H55 B57:H57 B59:H59 B61:H61 B63:C63">
    <cfRule type="expression" dxfId="8" priority="23">
      <formula>MONTH(B53)&lt;&gt;OptionCalendrier4mois</formula>
    </cfRule>
  </conditionalFormatting>
  <conditionalFormatting sqref="B69:H69 B71:H71 B73:H73 B75:H75 B77:H77 B79:C79">
    <cfRule type="expression" dxfId="7" priority="21">
      <formula>MONTH(B69)&lt;&gt;OptionCalendrier5mois</formula>
    </cfRule>
  </conditionalFormatting>
  <conditionalFormatting sqref="B85:H85 B87:H87 B89:H89 B91:H91 B93:H93 B95:C95">
    <cfRule type="expression" dxfId="6" priority="19">
      <formula>MONTH(B85)&lt;&gt;OptionCalendrier6mois</formula>
    </cfRule>
  </conditionalFormatting>
  <conditionalFormatting sqref="B101:H101 B103:H103 B105:H105 B107:H107 B109:H109 B111:C111">
    <cfRule type="expression" dxfId="5" priority="17">
      <formula>MONTH(B101)&lt;&gt;OptionCalendrier7mois</formula>
    </cfRule>
  </conditionalFormatting>
  <conditionalFormatting sqref="B117:H117 B119:H119 B121:H121 B123:H123 B125:H125 B127:C127">
    <cfRule type="expression" dxfId="4" priority="15">
      <formula>MONTH(B117)&lt;&gt;OptionCalendrier8mois</formula>
    </cfRule>
  </conditionalFormatting>
  <conditionalFormatting sqref="B133:H133 B135:H135 B137:H137 B139:H139 B141:H141 B143:C143">
    <cfRule type="expression" dxfId="3" priority="13">
      <formula>MONTH(B133)&lt;&gt;OptionCalendrier9mois</formula>
    </cfRule>
  </conditionalFormatting>
  <conditionalFormatting sqref="B149:H149 B151:H151 B153:H153 B155:H155 B157:H157 B159:C159">
    <cfRule type="expression" dxfId="2" priority="3">
      <formula>MONTH(B149)&lt;&gt;OptionCalendrier10mois</formula>
    </cfRule>
  </conditionalFormatting>
  <conditionalFormatting sqref="B165:H165 B167:H167 B169:H169 B171:H171 B173:H173 B175:C175">
    <cfRule type="expression" dxfId="1" priority="2">
      <formula>MONTH(B165)&lt;&gt;OptionCalendrier11mois</formula>
    </cfRule>
  </conditionalFormatting>
  <conditionalFormatting sqref="B181:H181 B183:H183 B185:H185 B187:H187 B189:H189 B191:C191">
    <cfRule type="expression" dxfId="0" priority="1">
      <formula>MONTH(B181)&lt;&gt;OptionCalendrier12mois</formula>
    </cfRule>
  </conditionalFormatting>
  <dataValidations xWindow="87" yWindow="689" count="13">
    <dataValidation type="list" errorStyle="warning" allowBlank="1" showInputMessage="1" showErrorMessage="1" error="Sélectionnez le premier jour de la semaine dans la liste. Sélectionnez ANNULER, appuyez sur ALT+FLÈCHE BAS pour accéder aux options, puis sur FLÈCHE BAS et ENTRÉE pour opérer une sélection" prompt="Sélectionnez le premier jour de la semaine dans cette cellule. Appuyez sur ALT+FLÈCHE BAS pour ouvrir la liste déroulante, puis sur ENTRÉE pour opérer une sélection. Le calendrier se met automatiquement à jour" sqref="B4" xr:uid="{00000000-0002-0000-0000-000000000000}">
      <formula1>"dimanche, lundi, mardi, mercredi, jeudi, vendredi, samedi"</formula1>
    </dataValidation>
    <dataValidation type="list" errorStyle="warning" allowBlank="1" showInputMessage="1" showErrorMessage="1" error="Sélectionnez le premier mois du calendrier dans la liste. Sélectionnez ANNULER, appuyez sur ALT+FLÈCHE BAS pour accéder aux options, puis appuyez sur FLÈCHE BAS et ENTRÉE pour opérer une sélection" prompt="Sélectionnez le premier mois du calendrier dans cette cellule. Appuyez sur ALT+FLÈCHE BAS pour ouvrir la liste déroulante, puis sur ENTRÉE pour opérer une sélection" sqref="C2:D2" xr:uid="{00000000-0002-0000-0000-000001000000}">
      <formula1>"janvier,février,mars,avril,mai,juin,juillet,août,septembre,octobre,novembre,décembre"</formula1>
    </dataValidation>
    <dataValidation allowBlank="1" showInputMessage="1" prompt="Ce classeur est un calendrier de 12 mois. Entrez l’année de début dans la cellule B2, puis sélectionnez le mois de début dans la cellule C2. Le calendrier sera automatiquement mis à jour pour les mois suivants" sqref="A1" xr:uid="{00000000-0002-0000-0000-000002000000}"/>
    <dataValidation allowBlank="1" showInputMessage="1" showErrorMessage="1" prompt="Entrez l’année dans cette cellule." sqref="B2" xr:uid="{00000000-0002-0000-0000-000003000000}"/>
    <dataValidation allowBlank="1" showInputMessage="1" prompt="Jour de la semaine déterminé automatiquement. Pour modifier les jours de la semaine, sélectionnez un autre jour de début de semaine dans la cellule B4." sqref="C4:H4 B20:H20 B36:H36 B52:H52 B68:H68 B84:H84 B100:H100 B116:H116 B132:H132 B148:H148 B164:H164 B180:H180" xr:uid="{00000000-0002-0000-0000-000004000000}"/>
    <dataValidation allowBlank="1" showInputMessage="1" sqref="B5" xr:uid="{00000000-0002-0000-0000-000005000000}"/>
    <dataValidation allowBlank="1" showInputMessage="1" prompt="Ajoutez des notes quotidiennes ici" sqref="B6" xr:uid="{00000000-0002-0000-0000-000006000000}"/>
    <dataValidation allowBlank="1" showInputMessage="1" prompt="L’année civile est automatiquement mise à jour en fonction de l’année sélectionnée dans la cellule B1" sqref="B19 B35 B51 B67 B83 B99 B115 B131 B147 B163 B179" xr:uid="{00000000-0002-0000-0000-000007000000}"/>
    <dataValidation allowBlank="1" showInputMessage="1" prompt="Le mois civil est automatiquement mis à jour en fonction du mois sélectionné dans la cellule C1" sqref="E18:E19 C19:D19 E34:E35 C35:D35 E50:E51 C51:D51 E66:E67 C67:D67 E82:E83 C83:D83 E98:E99 C99:D99 E114:E115 C115:D115 E130:E131 C131:D131 E146:E147 C147:D147 E162:E163 C163:D163 E178:E179 C179:D179" xr:uid="{00000000-0002-0000-0000-000008000000}"/>
    <dataValidation allowBlank="1" showInputMessage="1" prompt="Entrez les notes mensuelles dans la cellule ci-dessous." sqref="D15:H15" xr:uid="{00000000-0002-0000-0000-000009000000}"/>
    <dataValidation allowBlank="1" showInputMessage="1" prompt="Entrez les notes mensuelles dans cette cellule." sqref="D16:H17" xr:uid="{00000000-0002-0000-0000-00000A000000}"/>
    <dataValidation allowBlank="1" showInputMessage="1" prompt="L’année civile est automatiquement mise à jour en fonction de l’année sélectionnée dans la cellule B2" sqref="B18 B34 B50 B66 B82 B98 B114 B130 B146 B162 B178" xr:uid="{00000000-0002-0000-0000-00000B000000}"/>
    <dataValidation allowBlank="1" showInputMessage="1" prompt="Le mois civil est automatiquement mis à jour en fonction du mois sélectionné dans la cellule c2" sqref="C18:D18 C34:D34 C50:D50 C66:D66 C82:D82 C98:D98 C114:D114 C130:D130 C146:D146 C162:D162 C178:D178" xr:uid="{00000000-0002-0000-0000-00000C000000}"/>
  </dataValidations>
  <printOptions horizontalCentered="1"/>
  <pageMargins left="0.25" right="0.25" top="0.5" bottom="0.3" header="0.3" footer="0.3"/>
  <pageSetup paperSize="9" scale="90" fitToHeight="0" orientation="landscape" r:id="rId1"/>
  <headerFooter alignWithMargins="0"/>
  <rowBreaks count="11" manualBreakCount="11">
    <brk id="16" max="16383" man="1"/>
    <brk id="32" max="16383" man="1"/>
    <brk id="48" max="16383" man="1"/>
    <brk id="64" max="16383" man="1"/>
    <brk id="80" max="16383" man="1"/>
    <brk id="96" max="16383" man="1"/>
    <brk id="112" max="16383" man="1"/>
    <brk id="128" max="16383" man="1"/>
    <brk id="144" max="16383" man="1"/>
    <brk id="160" max="16383" man="1"/>
    <brk id="176" max="16383" man="1"/>
  </rowBreaks>
  <drawing r:id="rId2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2"/>
  <dimension ref="A1:A13"/>
  <sheetViews>
    <sheetView workbookViewId="0"/>
  </sheetViews>
  <sheetFormatPr baseColWidth="10" defaultColWidth="9" defaultRowHeight="16.5"/>
  <cols>
    <col min="1" max="1" width="1.625" customWidth="1"/>
    <col min="2" max="2" width="58.25" customWidth="1"/>
    <col min="3" max="4" width="18.875" customWidth="1"/>
  </cols>
  <sheetData>
    <row r="1" ht="9" customHeight="1"/>
    <row r="2" ht="102.95" customHeight="1"/>
    <row r="3" ht="102.95" customHeight="1"/>
    <row r="4" ht="102.95" customHeight="1"/>
    <row r="5" ht="102.95" customHeight="1"/>
    <row r="6" ht="102.95" customHeight="1"/>
    <row r="7" ht="102.95" customHeight="1"/>
    <row r="8" ht="102.95" customHeight="1"/>
    <row r="9" ht="102.95" customHeight="1"/>
    <row r="10" ht="102.95" customHeight="1"/>
    <row r="11" ht="102.95" customHeight="1"/>
    <row r="12" ht="102.95" customHeight="1"/>
    <row r="13" ht="102.95" customHeight="1"/>
  </sheetData>
  <pageMargins left="0.7" right="0.7" top="0.75" bottom="0.75" header="0.3" footer="0.3"/>
  <pageSetup paperSize="9"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79F111ED35F8CC479449609E8A0923A6" ma:contentTypeVersion="26" ma:contentTypeDescription="Create a new document." ma:contentTypeScope="" ma:versionID="ac37c1753acd5e330d2062ccec26ea66">
  <xsd:schema xmlns:xsd="http://www.w3.org/2001/XMLSchema" xmlns:xs="http://www.w3.org/2001/XMLSchema" xmlns:p="http://schemas.microsoft.com/office/2006/metadata/properties" xmlns:ns1="http://schemas.microsoft.com/sharepoint/v3" xmlns:ns2="71af3243-3dd4-4a8d-8c0d-dd76da1f02a5" xmlns:ns3="16c05727-aa75-4e4a-9b5f-8a80a1165891" xmlns:ns4="230e9df3-be65-4c73-a93b-d1236ebd677e" targetNamespace="http://schemas.microsoft.com/office/2006/metadata/properties" ma:root="true" ma:fieldsID="3b340c7101c92c5120abd06486f94548" ns1:_="" ns2:_="" ns3:_="" ns4:_="">
    <xsd:import namespace="http://schemas.microsoft.com/sharepoint/v3"/>
    <xsd:import namespace="71af3243-3dd4-4a8d-8c0d-dd76da1f02a5"/>
    <xsd:import namespace="16c05727-aa75-4e4a-9b5f-8a80a1165891"/>
    <xsd:import namespace="230e9df3-be65-4c73-a93b-d1236ebd677e"/>
    <xsd:element name="properties">
      <xsd:complexType>
        <xsd:sequence>
          <xsd:element name="documentManagement">
            <xsd:complexType>
              <xsd:all>
                <xsd:element ref="ns2:Status" minOccurs="0"/>
                <xsd:element ref="ns2:Image" minOccurs="0"/>
                <xsd:element ref="ns2:MediaServiceMetadata" minOccurs="0"/>
                <xsd:element ref="ns2:MediaServiceFastMetadata" minOccurs="0"/>
                <xsd:element ref="ns2:MediaServiceOCR" minOccurs="0"/>
                <xsd:element ref="ns2:MediaServiceAutoTags" minOccurs="0"/>
                <xsd:element ref="ns2:MediaServiceEventHashCode" minOccurs="0"/>
                <xsd:element ref="ns2:MediaServiceGenerationTime" minOccurs="0"/>
                <xsd:element ref="ns3:SharedWithUsers" minOccurs="0"/>
                <xsd:element ref="ns3:SharedWithDetails" minOccurs="0"/>
                <xsd:element ref="ns2:MediaServiceAutoKeyPoints" minOccurs="0"/>
                <xsd:element ref="ns2:MediaServiceKeyPoints" minOccurs="0"/>
                <xsd:element ref="ns2:MediaServiceDateTaken" minOccurs="0"/>
                <xsd:element ref="ns1:_ip_UnifiedCompliancePolicyProperties" minOccurs="0"/>
                <xsd:element ref="ns1:_ip_UnifiedCompliancePolicyUIAction" minOccurs="0"/>
                <xsd:element ref="ns4:TaxCatchAll" minOccurs="0"/>
                <xsd:element ref="ns2:ImageTagsTaxHTField" minOccurs="0"/>
                <xsd:element ref="ns2:MediaServiceLocation" minOccurs="0"/>
                <xsd:element ref="ns2:MediaLengthInSeconds" minOccurs="0"/>
                <xsd:element ref="ns2:Background" minOccurs="0"/>
                <xsd:element ref="ns2:MediaServiceSearchProperties" minOccurs="0"/>
                <xsd:element ref="ns2:MediaServiceDocTag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http://schemas.microsoft.com/sharepoint/v3" elementFormDefault="qualified">
    <xsd:import namespace="http://schemas.microsoft.com/office/2006/documentManagement/types"/>
    <xsd:import namespace="http://schemas.microsoft.com/office/infopath/2007/PartnerControls"/>
    <xsd:element name="_ip_UnifiedCompliancePolicyProperties" ma:index="20" nillable="true" ma:displayName="Unified Compliance Policy Properties" ma:hidden="true" ma:internalName="_ip_UnifiedCompliancePolicyProperties" ma:readOnly="false">
      <xsd:simpleType>
        <xsd:restriction base="dms:Note"/>
      </xsd:simpleType>
    </xsd:element>
    <xsd:element name="_ip_UnifiedCompliancePolicyUIAction" ma:index="21" nillable="true" ma:displayName="Unified Compliance Policy UI Action" ma:hidden="true" ma:internalName="_ip_UnifiedCompliancePolicyUIAction" ma:readOnly="fals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1af3243-3dd4-4a8d-8c0d-dd76da1f02a5" elementFormDefault="qualified">
    <xsd:import namespace="http://schemas.microsoft.com/office/2006/documentManagement/types"/>
    <xsd:import namespace="http://schemas.microsoft.com/office/infopath/2007/PartnerControls"/>
    <xsd:element name="Status" ma:index="2" nillable="true" ma:displayName="Status" ma:default="Not started" ma:format="Dropdown" ma:internalName="Status" ma:readOnly="false">
      <xsd:simpleType>
        <xsd:restriction base="dms:Choice">
          <xsd:enumeration value="Not started"/>
          <xsd:enumeration value="In Progress"/>
          <xsd:enumeration value="Completed"/>
        </xsd:restriction>
      </xsd:simpleType>
    </xsd:element>
    <xsd:element name="Image" ma:index="3" nillable="true" ma:displayName="Image" ma:format="Image" ma:internalName="Image" ma:readOnly="false">
      <xsd:complexType>
        <xsd:complexContent>
          <xsd:extension base="dms:URL">
            <xsd:sequence>
              <xsd:element name="Url" type="dms:ValidUrl" minOccurs="0" nillable="true"/>
              <xsd:element name="Description" type="xsd:string" nillable="true"/>
            </xsd:sequence>
          </xsd:extension>
        </xsd:complexContent>
      </xsd:complexType>
    </xsd:element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OCR" ma:index="10" nillable="true" ma:displayName="MediaServiceOCR" ma:hidden="true" ma:internalName="MediaServiceOCR" ma:readOnly="true">
      <xsd:simpleType>
        <xsd:restriction base="dms:Note"/>
      </xsd:simpleType>
    </xsd:element>
    <xsd:element name="MediaServiceAutoTags" ma:index="11" nillable="true" ma:displayName="MediaServiceAutoTags" ma:hidden="true" ma:internalName="MediaServiceAutoTags" ma:readOnly="true">
      <xsd:simpleType>
        <xsd:restriction base="dms:Text"/>
      </xsd:simpleType>
    </xsd:element>
    <xsd:element name="MediaServiceEventHashCode" ma:index="12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AutoKeyPoints" ma:index="16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7" nillable="true" ma:displayName="KeyPoints" ma:hidden="true" ma:internalName="MediaServiceKeyPoints" ma:readOnly="false">
      <xsd:simpleType>
        <xsd:restriction base="dms:Note"/>
      </xsd:simpleType>
    </xsd:element>
    <xsd:element name="MediaServiceDateTaken" ma:index="18" nillable="true" ma:displayName="MediaServiceDateTaken" ma:hidden="true" ma:internalName="MediaServiceDateTaken" ma:readOnly="true">
      <xsd:simpleType>
        <xsd:restriction base="dms:Text"/>
      </xsd:simpleType>
    </xsd:element>
    <xsd:element name="ImageTagsTaxHTField" ma:index="25" nillable="true" ma:taxonomy="true" ma:internalName="ImageTagsTaxHTField" ma:taxonomyFieldName="MediaServiceImageTags" ma:displayName="Image Tags" ma:readOnly="false" ma:fieldId="{5cf76f15-5ced-4ddc-b409-7134ff3c332f}" ma:taxonomyMulti="true" ma:sspId="e385fb40-52d4-4fae-9c5b-3e8ff8a5878e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Location" ma:index="26" nillable="true" ma:displayName="Location" ma:hidden="true" ma:internalName="MediaServiceLocation" ma:readOnly="true">
      <xsd:simpleType>
        <xsd:restriction base="dms:Text"/>
      </xsd:simpleType>
    </xsd:element>
    <xsd:element name="MediaLengthInSeconds" ma:index="27" nillable="true" ma:displayName="MediaLengthInSeconds" ma:hidden="true" ma:internalName="MediaLengthInSeconds" ma:readOnly="true">
      <xsd:simpleType>
        <xsd:restriction base="dms:Unknown"/>
      </xsd:simpleType>
    </xsd:element>
    <xsd:element name="Background" ma:index="28" nillable="true" ma:displayName="Background" ma:default="0" ma:format="Dropdown" ma:internalName="Background">
      <xsd:simpleType>
        <xsd:restriction base="dms:Boolean"/>
      </xsd:simpleType>
    </xsd:element>
    <xsd:element name="MediaServiceSearchProperties" ma:index="29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DocTags" ma:index="30" nillable="true" ma:displayName="MediaServiceDocTags" ma:hidden="true" ma:internalName="MediaServiceDocTag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6c05727-aa75-4e4a-9b5f-8a80a1165891" elementFormDefault="qualified">
    <xsd:import namespace="http://schemas.microsoft.com/office/2006/documentManagement/types"/>
    <xsd:import namespace="http://schemas.microsoft.com/office/infopath/2007/PartnerControls"/>
    <xsd:element name="SharedWithUsers" ma:index="14" nillable="true" ma:displayName="Shared With" ma:hidden="true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5" nillable="true" ma:displayName="Shared With Details" ma:hidden="true" ma:internalName="SharedWithDetail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230e9df3-be65-4c73-a93b-d1236ebd677e" elementFormDefault="qualified">
    <xsd:import namespace="http://schemas.microsoft.com/office/2006/documentManagement/types"/>
    <xsd:import namespace="http://schemas.microsoft.com/office/infopath/2007/PartnerControls"/>
    <xsd:element name="TaxCatchAll" ma:index="23" nillable="true" ma:displayName="Taxonomy Catch All Column" ma:hidden="true" ma:list="{3f6bfcbc-3db3-4ae6-bd76-326f0798ad28}" ma:internalName="TaxCatchAll" ma:readOnly="false" ma:showField="CatchAllData" ma:web="16c05727-aa75-4e4a-9b5f-8a80a1165891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displayName="Content Type"/>
        <xsd:element ref="dc:title" minOccurs="0" maxOccurs="1" ma:index="1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ip_UnifiedCompliancePolicyUIAction xmlns="http://schemas.microsoft.com/sharepoint/v3" xsi:nil="true"/>
    <Image xmlns="71af3243-3dd4-4a8d-8c0d-dd76da1f02a5">
      <Url xsi:nil="true"/>
      <Description xsi:nil="true"/>
    </Image>
    <Status xmlns="71af3243-3dd4-4a8d-8c0d-dd76da1f02a5">Not started</Status>
    <Background xmlns="71af3243-3dd4-4a8d-8c0d-dd76da1f02a5">false</Background>
    <_ip_UnifiedCompliancePolicyProperties xmlns="http://schemas.microsoft.com/sharepoint/v3" xsi:nil="true"/>
    <ImageTagsTaxHTField xmlns="71af3243-3dd4-4a8d-8c0d-dd76da1f02a5">
      <Terms xmlns="http://schemas.microsoft.com/office/infopath/2007/PartnerControls"/>
    </ImageTagsTaxHTField>
    <TaxCatchAll xmlns="230e9df3-be65-4c73-a93b-d1236ebd677e" xsi:nil="true"/>
    <MediaServiceKeyPoints xmlns="71af3243-3dd4-4a8d-8c0d-dd76da1f02a5" xsi:nil="true"/>
  </documentManagement>
</p:properties>
</file>

<file path=customXml/itemProps1.xml><?xml version="1.0" encoding="utf-8"?>
<ds:datastoreItem xmlns:ds="http://schemas.openxmlformats.org/officeDocument/2006/customXml" ds:itemID="{57FF0CED-AAAB-43A3-A6F5-1A8988DCC8D6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953EDD00-0161-4D10-B65C-F5CB615EAC88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http://schemas.microsoft.com/sharepoint/v3"/>
    <ds:schemaRef ds:uri="71af3243-3dd4-4a8d-8c0d-dd76da1f02a5"/>
    <ds:schemaRef ds:uri="16c05727-aa75-4e4a-9b5f-8a80a1165891"/>
    <ds:schemaRef ds:uri="230e9df3-be65-4c73-a93b-d1236ebd677e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0B5083FA-4A61-4386-969D-532A5532FFBF}">
  <ds:schemaRefs>
    <ds:schemaRef ds:uri="http://schemas.microsoft.com/office/2006/metadata/properties"/>
    <ds:schemaRef ds:uri="http://schemas.microsoft.com/office/infopath/2007/PartnerControls"/>
    <ds:schemaRef ds:uri="http://schemas.microsoft.com/sharepoint/v3"/>
    <ds:schemaRef ds:uri="71af3243-3dd4-4a8d-8c0d-dd76da1f02a5"/>
    <ds:schemaRef ds:uri="230e9df3-be65-4c73-a93b-d1236ebd677e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emplate>TM34053033</Template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1</vt:i4>
      </vt:variant>
      <vt:variant>
        <vt:lpstr>Plages nommées</vt:lpstr>
      </vt:variant>
      <vt:variant>
        <vt:i4>61</vt:i4>
      </vt:variant>
    </vt:vector>
  </HeadingPairs>
  <TitlesOfParts>
    <vt:vector size="62" baseType="lpstr">
      <vt:lpstr>Calendrier</vt:lpstr>
      <vt:lpstr>Calendrier10ans</vt:lpstr>
      <vt:lpstr>Calendrier10mois</vt:lpstr>
      <vt:lpstr>Calendrier11ans</vt:lpstr>
      <vt:lpstr>Calendrier11mois</vt:lpstr>
      <vt:lpstr>Calendrier12ans</vt:lpstr>
      <vt:lpstr>Calendrier12mois</vt:lpstr>
      <vt:lpstr>Calendrier1an</vt:lpstr>
      <vt:lpstr>Calendrier1mois</vt:lpstr>
      <vt:lpstr>Calendrier2ans</vt:lpstr>
      <vt:lpstr>Calendrier2mois</vt:lpstr>
      <vt:lpstr>Calendrier3ans</vt:lpstr>
      <vt:lpstr>Calendrier3mois</vt:lpstr>
      <vt:lpstr>Calendrier4ans</vt:lpstr>
      <vt:lpstr>Calendrier4mois</vt:lpstr>
      <vt:lpstr>Calendrier5ans</vt:lpstr>
      <vt:lpstr>Calendrier5mois</vt:lpstr>
      <vt:lpstr>Calendrier6ans</vt:lpstr>
      <vt:lpstr>Calendrier6mois</vt:lpstr>
      <vt:lpstr>Calendrier7ans</vt:lpstr>
      <vt:lpstr>Calendrier7mois</vt:lpstr>
      <vt:lpstr>Calendrier8ans</vt:lpstr>
      <vt:lpstr>Calendrier8mois</vt:lpstr>
      <vt:lpstr>Calendrier9ans</vt:lpstr>
      <vt:lpstr>Calendrier9mois</vt:lpstr>
      <vt:lpstr>DébutSemaine</vt:lpstr>
      <vt:lpstr>ZoneTitreColonne1...H12.1</vt:lpstr>
      <vt:lpstr>ZoneTitreColonne10..H54.1</vt:lpstr>
      <vt:lpstr>ZoneTitreColonne11..C56.1</vt:lpstr>
      <vt:lpstr>ZoneTitreColonne12..D56.1</vt:lpstr>
      <vt:lpstr>ZoneTitreColonne13..H68.1</vt:lpstr>
      <vt:lpstr>ZoneTitreColonne14..C70.1</vt:lpstr>
      <vt:lpstr>ZoneTitreColonne15..D70.1</vt:lpstr>
      <vt:lpstr>ZoneTitreColonne16..H82.1</vt:lpstr>
      <vt:lpstr>ZoneTitreColonne17..C84.1</vt:lpstr>
      <vt:lpstr>ZoneTitreColonne18..D84.1</vt:lpstr>
      <vt:lpstr>ZoneTitreColonne19..H96.1</vt:lpstr>
      <vt:lpstr>ZoneTitreColonne2...C14.1</vt:lpstr>
      <vt:lpstr>ZoneTitreColonne20..C98.1</vt:lpstr>
      <vt:lpstr>ZoneTitreColonne21..D98.1</vt:lpstr>
      <vt:lpstr>ZoneTitreColonne22..H110.1</vt:lpstr>
      <vt:lpstr>ZoneTitreColonne23..C112.1</vt:lpstr>
      <vt:lpstr>ZoneTitreColonne24..D112.1</vt:lpstr>
      <vt:lpstr>ZoneTitreColonne25..H124.1</vt:lpstr>
      <vt:lpstr>ZoneTitreColonne26..C126.1</vt:lpstr>
      <vt:lpstr>ZoneTitreColonne27..D126.1</vt:lpstr>
      <vt:lpstr>ZoneTitreColonne28..H138.1</vt:lpstr>
      <vt:lpstr>ZoneTitreColonne29..C140.1</vt:lpstr>
      <vt:lpstr>ZoneTitreColonne3..D14.1</vt:lpstr>
      <vt:lpstr>ZoneTitreColonne30..D140.1</vt:lpstr>
      <vt:lpstr>ZoneTitreColonne31..H152.1</vt:lpstr>
      <vt:lpstr>ZoneTitreColonne32..C154.1</vt:lpstr>
      <vt:lpstr>ZoneTitreColonne33..D154.1</vt:lpstr>
      <vt:lpstr>ZoneTitreColonne34..H166.1</vt:lpstr>
      <vt:lpstr>ZoneTitreColonne35..C168.1</vt:lpstr>
      <vt:lpstr>ZoneTitreColonne36..D168.1</vt:lpstr>
      <vt:lpstr>ZoneTitreColonne4..H26.1</vt:lpstr>
      <vt:lpstr>ZoneTitreColonne5..C28.1</vt:lpstr>
      <vt:lpstr>ZoneTitreColonne6..D28.1</vt:lpstr>
      <vt:lpstr>ZoneTitreColonne7..H40.1</vt:lpstr>
      <vt:lpstr>ZoneTitreColonne8..C42.1</vt:lpstr>
      <vt:lpstr>ZoneTitreColonne9..D42.1</vt:lpstr>
    </vt:vector>
  </TitlesOfParts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creator/>
  <cp:lastModifiedBy/>
  <dcterms:created xsi:type="dcterms:W3CDTF">2022-12-26T23:55:29Z</dcterms:created>
  <dcterms:modified xsi:type="dcterms:W3CDTF">2026-08-07T11:04:18Z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0x01010079F111ED35F8CC479449609E8A0923A6</vt:lpwstr>
  </property>
</Properties>
</file>